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25" windowWidth="12120" windowHeight="4455" firstSheet="1" activeTab="1"/>
  </bookViews>
  <sheets>
    <sheet name="SIMULADOR" sheetId="1" state="hidden" r:id="rId1"/>
    <sheet name="SIMULADOR C" sheetId="2" r:id="rId2"/>
    <sheet name="LISTA" sheetId="3" r:id="rId3"/>
    <sheet name="LISTA DE CHEQUEO" sheetId="4" state="hidden" r:id="rId4"/>
    <sheet name="BASE METODOLOGICA" sheetId="5" state="hidden" r:id="rId5"/>
  </sheets>
  <definedNames>
    <definedName name="_xlnm.Print_Area" localSheetId="0">'SIMULADOR'!$A$1:$M$81</definedName>
    <definedName name="_xlnm.Print_Area" localSheetId="1">'SIMULADOR C'!$A$1:$N$81</definedName>
    <definedName name="CANT" localSheetId="1">'BASE METODOLOGICA'!#REF!</definedName>
    <definedName name="CANT">'BASE METODOLOGICA'!#REF!</definedName>
    <definedName name="Destino">'BASE METODOLOGICA'!$U$8</definedName>
    <definedName name="Destino1" localSheetId="1">'BASE METODOLOGICA'!#REF!</definedName>
    <definedName name="Destino1">'BASE METODOLOGICA'!#REF!</definedName>
    <definedName name="Empaque">'BASE METODOLOGICA'!$D$15</definedName>
    <definedName name="Empaque1">'BASE METODOLOGICA'!$B$15</definedName>
    <definedName name="FormadePago">'BASE METODOLOGICA'!$AJ$8</definedName>
    <definedName name="FormadePago1" localSheetId="1">'BASE METODOLOGICA'!#REF!</definedName>
    <definedName name="FormadePago1">'BASE METODOLOGICA'!#REF!</definedName>
    <definedName name="Incoterm">'BASE METODOLOGICA'!$AJ$6</definedName>
    <definedName name="Incoterm1" localSheetId="1">'BASE METODOLOGICA'!#REF!</definedName>
    <definedName name="Incoterm1">'BASE METODOLOGICA'!#REF!</definedName>
    <definedName name="InfoArancel">'BASE METODOLOGICA'!$AY$6</definedName>
    <definedName name="Infoarancel1">'BASE METODOLOGICA'!$AX$1</definedName>
    <definedName name="INFOEMBARQUE">'BASE METODOLOGICA'!$S$1</definedName>
    <definedName name="infoproducto">'BASE METODOLOGICA'!$B$1</definedName>
    <definedName name="Origen">'BASE METODOLOGICA'!$U$6</definedName>
    <definedName name="Origen1" localSheetId="1">'BASE METODOLOGICA'!#REF!</definedName>
    <definedName name="Origen1">'BASE METODOLOGICA'!#REF!</definedName>
    <definedName name="OTRAINFO">'BASE METODOLOGICA'!$AH$1</definedName>
    <definedName name="Pago" localSheetId="1">'BASE METODOLOGICA'!#REF!</definedName>
    <definedName name="Pago">'BASE METODOLOGICA'!#REF!</definedName>
    <definedName name="Peso">'BASE METODOLOGICA'!$U$10</definedName>
    <definedName name="Peso1" localSheetId="1">'BASE METODOLOGICA'!#REF!</definedName>
    <definedName name="Peso1">'BASE METODOLOGICA'!#REF!</definedName>
    <definedName name="Posición">'BASE METODOLOGICA'!$D$8</definedName>
    <definedName name="Posición1">'BASE METODOLOGICA'!$B$8</definedName>
    <definedName name="Producto">'BASE METODOLOGICA'!$D$6</definedName>
    <definedName name="Producto1">'BASE METODOLOGICA'!$B$4</definedName>
    <definedName name="Simulador" localSheetId="1">'SIMULADOR C'!$A$1</definedName>
    <definedName name="Simulador">'SIMULADOR'!$A$1</definedName>
    <definedName name="TABLE" localSheetId="4">'BASE METODOLOGICA'!$I$7:$J$10</definedName>
    <definedName name="TABLE_10" localSheetId="4">'BASE METODOLOGICA'!$D$16:$E$17</definedName>
    <definedName name="TABLE_11" localSheetId="4">'BASE METODOLOGICA'!#REF!</definedName>
    <definedName name="TABLE_12" localSheetId="4">'BASE METODOLOGICA'!#REF!</definedName>
    <definedName name="TABLE_13" localSheetId="4">'BASE METODOLOGICA'!#REF!</definedName>
    <definedName name="TABLE_14" localSheetId="4">'BASE METODOLOGICA'!#REF!</definedName>
    <definedName name="TABLE_15" localSheetId="4">'BASE METODOLOGICA'!#REF!</definedName>
    <definedName name="TABLE_16" localSheetId="4">'BASE METODOLOGICA'!#REF!</definedName>
    <definedName name="TABLE_17" localSheetId="4">'BASE METODOLOGICA'!#REF!</definedName>
    <definedName name="TABLE_18" localSheetId="4">'BASE METODOLOGICA'!#REF!</definedName>
    <definedName name="TABLE_19" localSheetId="4">'BASE METODOLOGICA'!#REF!</definedName>
    <definedName name="TABLE_2" localSheetId="4">'BASE METODOLOGICA'!$I$7:$J$10</definedName>
    <definedName name="TABLE_20" localSheetId="4">'BASE METODOLOGICA'!#REF!</definedName>
    <definedName name="TABLE_21" localSheetId="4">'BASE METODOLOGICA'!#REF!</definedName>
    <definedName name="TABLE_22" localSheetId="4">'BASE METODOLOGICA'!#REF!</definedName>
    <definedName name="TABLE_23" localSheetId="4">'BASE METODOLOGICA'!#REF!</definedName>
    <definedName name="TABLE_24" localSheetId="4">'BASE METODOLOGICA'!#REF!</definedName>
    <definedName name="TABLE_25" localSheetId="4">'BASE METODOLOGICA'!#REF!</definedName>
    <definedName name="TABLE_26" localSheetId="4">'BASE METODOLOGICA'!#REF!</definedName>
    <definedName name="TABLE_27" localSheetId="4">'BASE METODOLOGICA'!#REF!</definedName>
    <definedName name="TABLE_28" localSheetId="4">'BASE METODOLOGICA'!#REF!</definedName>
    <definedName name="TABLE_29" localSheetId="4">'BASE METODOLOGICA'!#REF!</definedName>
    <definedName name="TABLE_3" localSheetId="4">'BASE METODOLOGICA'!$I$7:$J$10</definedName>
    <definedName name="TABLE_30" localSheetId="4">'BASE METODOLOGICA'!#REF!</definedName>
    <definedName name="TABLE_4" localSheetId="4">'BASE METODOLOGICA'!$I$7:$J$10</definedName>
    <definedName name="TABLE_5" localSheetId="4">'BASE METODOLOGICA'!$I$7:$J$10</definedName>
    <definedName name="TABLE_6" localSheetId="4">'BASE METODOLOGICA'!$D$16:$E$17</definedName>
    <definedName name="TABLE_7" localSheetId="4">'BASE METODOLOGICA'!$D$16:$E$17</definedName>
    <definedName name="TABLE_8" localSheetId="4">'BASE METODOLOGICA'!$D$16:$E$17</definedName>
    <definedName name="TABLE_9" localSheetId="4">'BASE METODOLOGICA'!$D$16:$E$17</definedName>
    <definedName name="TipodeCambio">'BASE METODOLOGICA'!$AJ$10</definedName>
    <definedName name="TipodeCambio1" localSheetId="1">'BASE METODOLOGICA'!#REF!</definedName>
    <definedName name="TipodeCambio1">'BASE METODOLOGICA'!#REF!</definedName>
    <definedName name="trm" localSheetId="1">'BASE METODOLOGICA'!#REF!</definedName>
    <definedName name="trm">'BASE METODOLOGICA'!#REF!</definedName>
    <definedName name="unid" localSheetId="1">'BASE METODOLOGICA'!#REF!</definedName>
    <definedName name="unid">'BASE METODOLOGICA'!#REF!</definedName>
    <definedName name="Unidad">'BASE METODOLOGICA'!$D$11</definedName>
    <definedName name="Unidad1">'BASE METODOLOGICA'!$B$11</definedName>
    <definedName name="UnidaddeCarga">'BASE METODOLOGICA'!$U$12</definedName>
    <definedName name="UnidaddeCarga1" localSheetId="1">'BASE METODOLOGICA'!#REF!</definedName>
    <definedName name="UnidaddeCarga1">'BASE METODOLOGICA'!#REF!</definedName>
    <definedName name="UnidadesxUnidadCarga" localSheetId="1">'BASE METODOLOGICA'!#REF!</definedName>
    <definedName name="UnidadesxUnidadCarga">'BASE METODOLOGICA'!#REF!</definedName>
    <definedName name="Unit" localSheetId="1">'BASE METODOLOGICA'!#REF!</definedName>
    <definedName name="Unit">'BASE METODOLOGICA'!#REF!</definedName>
    <definedName name="UnitCialxUnitCarga">'BASE METODOLOGICA'!$U$14</definedName>
    <definedName name="Valor">'BASE METODOLOGICA'!$D$13</definedName>
    <definedName name="Valor1">'BASE METODOLOGICA'!$B$13</definedName>
    <definedName name="Volumen" localSheetId="1">'BASE METODOLOGICA'!#REF!</definedName>
    <definedName name="Volumen">'BASE METODOLOGICA'!#REF!</definedName>
    <definedName name="VolumenTotal">'BASE METODOLOGICA'!$U$16</definedName>
    <definedName name="VolumenTotal1" localSheetId="1">'BASE METODOLOGICA'!#REF!</definedName>
    <definedName name="VolumenTotal1">'BASE METODOLOGICA'!#REF!</definedName>
  </definedNames>
  <calcPr fullCalcOnLoad="1"/>
</workbook>
</file>

<file path=xl/comments1.xml><?xml version="1.0" encoding="utf-8"?>
<comments xmlns="http://schemas.openxmlformats.org/spreadsheetml/2006/main">
  <authors>
    <author>jsiabatto</author>
    <author>admin</author>
  </authors>
  <commentList>
    <comment ref="C61" authorId="0">
      <text>
        <r>
          <rPr>
            <b/>
            <sz val="9"/>
            <rFont val="Tahoma"/>
            <family val="2"/>
          </rPr>
          <t>jsiabatto:</t>
        </r>
        <r>
          <rPr>
            <sz val="9"/>
            <rFont val="Tahoma"/>
            <family val="2"/>
          </rPr>
          <t xml:space="preserve">
Este incoterm permite realizar la entrega en puntos diferentes. Aunque este incoterm se puede utilizar en cualquier modo de transporte para este caso suponemos que la entrega se realiza en el medio de transporte de llegada preparada para la descarga en el puerto de destino.</t>
        </r>
      </text>
    </comment>
    <comment ref="C66" authorId="0">
      <text>
        <r>
          <rPr>
            <b/>
            <sz val="9"/>
            <rFont val="Tahoma"/>
            <family val="2"/>
          </rPr>
          <t>jsiabatto:</t>
        </r>
        <r>
          <rPr>
            <sz val="9"/>
            <rFont val="Tahoma"/>
            <family val="2"/>
          </rPr>
          <t xml:space="preserve">
Este incoterm permite realizar la entrega en puntos diferentes. Aunque este incoterm se puede utilizar en cualquier modo de transporte para este caso suponemos que la entrega se realiza en el lugar convenido en el país de destino.</t>
        </r>
      </text>
    </comment>
    <comment ref="G32" authorId="1">
      <text>
        <r>
          <rPr>
            <b/>
            <sz val="9"/>
            <rFont val="Tahoma"/>
            <family val="2"/>
          </rPr>
          <t>admin:</t>
        </r>
        <r>
          <rPr>
            <sz val="9"/>
            <rFont val="Tahoma"/>
            <family val="2"/>
          </rPr>
          <t xml:space="preserve">
Tenga en cuenta que debe preveer los tiempos de producción </t>
        </r>
      </text>
    </comment>
  </commentList>
</comments>
</file>

<file path=xl/comments2.xml><?xml version="1.0" encoding="utf-8"?>
<comments xmlns="http://schemas.openxmlformats.org/spreadsheetml/2006/main">
  <authors>
    <author>admin</author>
    <author>jsiabatto</author>
    <author>Ana L?</author>
  </authors>
  <commentList>
    <comment ref="G32" authorId="0">
      <text>
        <r>
          <rPr>
            <b/>
            <sz val="9"/>
            <rFont val="Tahoma"/>
            <family val="2"/>
          </rPr>
          <t>admin:</t>
        </r>
        <r>
          <rPr>
            <sz val="9"/>
            <rFont val="Tahoma"/>
            <family val="2"/>
          </rPr>
          <t xml:space="preserve">
Tenga en cuenta que debe preveer los tiempos de producción </t>
        </r>
      </text>
    </comment>
    <comment ref="C61" authorId="1">
      <text>
        <r>
          <rPr>
            <b/>
            <sz val="9"/>
            <rFont val="Tahoma"/>
            <family val="2"/>
          </rPr>
          <t>jsiabatto:</t>
        </r>
        <r>
          <rPr>
            <sz val="9"/>
            <rFont val="Tahoma"/>
            <family val="2"/>
          </rPr>
          <t xml:space="preserve">
Este incoterm permite realizar la entrega en puntos diferentes. Aunque este incoterm se puede utilizar en cualquier modo de transporte para este caso suponemos que la entrega se realiza en el medio de transporte de llegada preparada para la descarga en el puerto de destino.</t>
        </r>
      </text>
    </comment>
    <comment ref="C65" authorId="1">
      <text>
        <r>
          <rPr>
            <b/>
            <sz val="9"/>
            <rFont val="Tahoma"/>
            <family val="2"/>
          </rPr>
          <t>jsiabatto:</t>
        </r>
        <r>
          <rPr>
            <sz val="9"/>
            <rFont val="Tahoma"/>
            <family val="2"/>
          </rPr>
          <t xml:space="preserve">
Este incoterm permite realizar la entrega en puntos diferentes. Aunque este incoterm se puede utilizar en cualquier modo de transporte para este caso suponemos que la entrega se realiza en el lugar convenido en el país de destino.</t>
        </r>
      </text>
    </comment>
    <comment ref="F53" authorId="2">
      <text>
        <r>
          <rPr>
            <b/>
            <sz val="10"/>
            <rFont val="Tahoma"/>
            <family val="2"/>
          </rPr>
          <t>Ana Lú:</t>
        </r>
        <r>
          <rPr>
            <sz val="10"/>
            <rFont val="Tahoma"/>
            <family val="2"/>
          </rPr>
          <t xml:space="preserve">
CPT es Carriage Paid to. Transporte pagado hasta...</t>
        </r>
        <r>
          <rPr>
            <b/>
            <sz val="10"/>
            <rFont val="Tahoma"/>
            <family val="2"/>
          </rPr>
          <t xml:space="preserve"> Incoterm para cualquier medio de transporte. No se recomienda para terrestre.</t>
        </r>
        <r>
          <rPr>
            <sz val="10"/>
            <rFont val="Tahoma"/>
            <family val="2"/>
          </rPr>
          <t xml:space="preserve"> 
El transporte principal lo paga el vendedor pero el riesgo en ese tramo es del comprador.
El comprador debe gestionar la compra del seguro.
La Entega es en Origen: El Vendedor al transportista Principal.</t>
        </r>
      </text>
    </comment>
    <comment ref="F54" authorId="2">
      <text>
        <r>
          <rPr>
            <b/>
            <sz val="9"/>
            <rFont val="Tahoma"/>
            <family val="2"/>
          </rPr>
          <t>Ana Lú:</t>
        </r>
        <r>
          <rPr>
            <sz val="9"/>
            <rFont val="Tahoma"/>
            <family val="2"/>
          </rPr>
          <t xml:space="preserve">
Valor CFT * la tarifa de seguro.</t>
        </r>
      </text>
    </comment>
    <comment ref="F55" authorId="2">
      <text>
        <r>
          <rPr>
            <b/>
            <sz val="8"/>
            <rFont val="Tahoma"/>
            <family val="2"/>
          </rPr>
          <t>Ana Lú:</t>
        </r>
        <r>
          <rPr>
            <sz val="8"/>
            <rFont val="Tahoma"/>
            <family val="2"/>
          </rPr>
          <t xml:space="preserve">
Costo de la mercancía, más flete internacional,  más seguro del transporte principal. Solo para transporte maritimo.
El trasnporte principal y el seguro lo paga el vendedor pero el riesgo en ese tramo desde origen cuando se entrega al transportista principal es del comprador.
La Entrega es en origen al transportista principal.</t>
        </r>
      </text>
    </comment>
    <comment ref="F56" authorId="2">
      <text>
        <r>
          <rPr>
            <b/>
            <sz val="8"/>
            <rFont val="Tahoma"/>
            <family val="2"/>
          </rPr>
          <t>Ana Lú:</t>
        </r>
        <r>
          <rPr>
            <sz val="8"/>
            <rFont val="Tahoma"/>
            <family val="2"/>
          </rPr>
          <t xml:space="preserve">
Cariage and Insurance Paid to…. Transporte y seguro pagado hasta… 
Para cualquier medio de transporte.
El transporte principal el seguro lo paga el vendedor pero el riesgo en ese tramo es del comprador.
La Entrega es en origen al transportista principal.</t>
        </r>
      </text>
    </comment>
    <comment ref="F59" authorId="2">
      <text>
        <r>
          <rPr>
            <b/>
            <sz val="8"/>
            <rFont val="Tahoma"/>
            <family val="2"/>
          </rPr>
          <t>Ana Lú:</t>
        </r>
        <r>
          <rPr>
            <sz val="8"/>
            <rFont val="Tahoma"/>
            <family val="2"/>
          </rPr>
          <t xml:space="preserve">
Capital de Inventario = ((CIP+Costos manipuleo desembarque) * tasa i (%) * # días en tránsito) / (360).</t>
        </r>
      </text>
    </comment>
    <comment ref="F60" authorId="2">
      <text>
        <r>
          <rPr>
            <sz val="8"/>
            <rFont val="Tahoma"/>
            <family val="2"/>
          </rPr>
          <t>Ana Lú:
El costo de la DFI en Transito internacional es 
Costo DFI Pais Exportador+Transporte Internacional+Seguro Internacional+Manipuleo desembarque+Capital Inventario</t>
        </r>
      </text>
    </comment>
    <comment ref="F61" authorId="2">
      <text>
        <r>
          <rPr>
            <b/>
            <sz val="9"/>
            <rFont val="Tahoma"/>
            <family val="2"/>
          </rPr>
          <t>Ana Lú:
DAP Delivery at Point or Place</t>
        </r>
        <r>
          <rPr>
            <sz val="9"/>
            <rFont val="Tahoma"/>
            <family val="2"/>
          </rPr>
          <t xml:space="preserve">
Valor CIF+Capital Inventario
Este Incoterm aplica para cualquier medio de transporte en destiono o en tránsito.
Si el punto de entrega es en destino, será SOBRE VEHICULO.
Aplica en tránsito cuando la entrega se realiza en el medio de transporte de llegada preparada para la descarga en el puerto de destino.</t>
        </r>
      </text>
    </comment>
    <comment ref="F62" authorId="2">
      <text>
        <r>
          <rPr>
            <b/>
            <sz val="8"/>
            <rFont val="Tahoma"/>
            <family val="2"/>
          </rPr>
          <t>Ana Lú:
Delivery at Terminal</t>
        </r>
        <r>
          <rPr>
            <sz val="8"/>
            <rFont val="Tahoma"/>
            <family val="2"/>
          </rPr>
          <t xml:space="preserve">
Valor CIF+Manipuleo Desembarque+ Capital Inventario
Este Incoterm aplica para cualquier medio de transporte. 
El punto de entrega es en una terminal o Hub Logístico como puerto o aeropuerto, etc
</t>
        </r>
        <r>
          <rPr>
            <b/>
            <sz val="8"/>
            <rFont val="Tahoma"/>
            <family val="2"/>
          </rPr>
          <t>Los costos de manipulacion de la mercancía van a cargo del vendedor.</t>
        </r>
      </text>
    </comment>
    <comment ref="F71" authorId="2">
      <text>
        <r>
          <rPr>
            <sz val="8"/>
            <rFont val="Tahoma"/>
            <family val="2"/>
          </rPr>
          <t>Ana Lú
Capital de Inventario = ((DAP+Documentación+costos aduaneros+agentes+bancos) * tasa i (%) * # días en tránsito) / (360).</t>
        </r>
      </text>
    </comment>
    <comment ref="F74" authorId="2">
      <text>
        <r>
          <rPr>
            <b/>
            <sz val="9"/>
            <rFont val="Tahoma"/>
            <family val="2"/>
          </rPr>
          <t>Ana Lú:</t>
        </r>
        <r>
          <rPr>
            <sz val="9"/>
            <rFont val="Tahoma"/>
            <family val="2"/>
          </rPr>
          <t xml:space="preserve">
Valor DAP + documentación + aduneros + Agentes + Bancos + Capital Inventario</t>
        </r>
      </text>
    </comment>
    <comment ref="N67" authorId="2">
      <text>
        <r>
          <rPr>
            <b/>
            <sz val="9"/>
            <rFont val="Tahoma"/>
            <family val="2"/>
          </rPr>
          <t>Ana Lú:</t>
        </r>
        <r>
          <rPr>
            <sz val="9"/>
            <rFont val="Tahoma"/>
            <family val="2"/>
          </rPr>
          <t xml:space="preserve">
Los costos portuarios  No están discriminados en la cotización del operador porque son al cobro pero es bueno pedir al Operador un valor aproximado.</t>
        </r>
      </text>
    </comment>
    <comment ref="I54" authorId="2">
      <text>
        <r>
          <rPr>
            <b/>
            <sz val="9"/>
            <rFont val="Tahoma"/>
            <family val="2"/>
          </rPr>
          <t>Ana Lú:</t>
        </r>
        <r>
          <rPr>
            <sz val="9"/>
            <rFont val="Tahoma"/>
            <family val="2"/>
          </rPr>
          <t xml:space="preserve">
Valor CFT * la tarifa de seguro.</t>
        </r>
      </text>
    </comment>
    <comment ref="L54" authorId="2">
      <text>
        <r>
          <rPr>
            <b/>
            <sz val="9"/>
            <rFont val="Tahoma"/>
            <family val="2"/>
          </rPr>
          <t>Ana Lú:</t>
        </r>
        <r>
          <rPr>
            <sz val="9"/>
            <rFont val="Tahoma"/>
            <family val="2"/>
          </rPr>
          <t xml:space="preserve">
Valor CFT * la tarifa de seguro.</t>
        </r>
      </text>
    </comment>
    <comment ref="I60" authorId="2">
      <text>
        <r>
          <rPr>
            <sz val="8"/>
            <rFont val="Tahoma"/>
            <family val="2"/>
          </rPr>
          <t>Ana Lú:
El costo de la DFI en Transito internacional es 
Costo DFI Pais Exportador+Transporte Internacional+Seguro Internacional+Manipuleo desembarque+Capital Inventario</t>
        </r>
      </text>
    </comment>
  </commentList>
</comments>
</file>

<file path=xl/sharedStrings.xml><?xml version="1.0" encoding="utf-8"?>
<sst xmlns="http://schemas.openxmlformats.org/spreadsheetml/2006/main" count="786" uniqueCount="415">
  <si>
    <t>Costos Indirectos</t>
  </si>
  <si>
    <t>PAIS IMPORTADOR</t>
  </si>
  <si>
    <t>Costos indirectos</t>
  </si>
  <si>
    <t>VALOR DDP TOTAL</t>
  </si>
  <si>
    <t>MARÍTIMO</t>
  </si>
  <si>
    <t>PAIS EXPORTADOR</t>
  </si>
  <si>
    <t>AÉREO</t>
  </si>
  <si>
    <t>EMPAQUE</t>
  </si>
  <si>
    <t>EMBALAJE</t>
  </si>
  <si>
    <t>MANIPULEO LOCAL EXPORTADOR</t>
  </si>
  <si>
    <t>UNITARIZACIÓN</t>
  </si>
  <si>
    <t>DOCUMENTACIÓN</t>
  </si>
  <si>
    <t>ALMACENAMIENTO</t>
  </si>
  <si>
    <t>BANCARIO</t>
  </si>
  <si>
    <t>AGENTES</t>
  </si>
  <si>
    <t>CAPITAL-INVENTARIO</t>
  </si>
  <si>
    <t>SEGURO</t>
  </si>
  <si>
    <t>TERRESTRE</t>
  </si>
  <si>
    <t>I</t>
  </si>
  <si>
    <t>II</t>
  </si>
  <si>
    <t>III</t>
  </si>
  <si>
    <t>IV</t>
  </si>
  <si>
    <t>V</t>
  </si>
  <si>
    <t>VI</t>
  </si>
  <si>
    <t>VII</t>
  </si>
  <si>
    <t>UNIDAD DE CARGA</t>
  </si>
  <si>
    <t>VIII</t>
  </si>
  <si>
    <t>IX</t>
  </si>
  <si>
    <t>X</t>
  </si>
  <si>
    <t>TIPO DE CAMBIO UTILIZADO</t>
  </si>
  <si>
    <t>XI</t>
  </si>
  <si>
    <t>XII</t>
  </si>
  <si>
    <t>UNIDAD COMERCIAL DE VENTA</t>
  </si>
  <si>
    <t>PESO TOTAL KG/TON</t>
  </si>
  <si>
    <t>TERMINO DE VENTA (INCOTERM)</t>
  </si>
  <si>
    <t>FORMA DE PAGO Y TIEMPO</t>
  </si>
  <si>
    <t>VALOR EX-WORKS POR UNIDAD COMERCIAL</t>
  </si>
  <si>
    <t>CONCEPTO COSTOS EXPORTACIÓN</t>
  </si>
  <si>
    <t>A</t>
  </si>
  <si>
    <t>ADMINISTRATIVOS - Costo Indirecto</t>
  </si>
  <si>
    <t>TRÁNSITO INTERNACIONAL</t>
  </si>
  <si>
    <t>B</t>
  </si>
  <si>
    <t>TRANSPORTE INTERNACIONAL</t>
  </si>
  <si>
    <t>C</t>
  </si>
  <si>
    <t>SEGURO INTERNACIONAL</t>
  </si>
  <si>
    <t>D</t>
  </si>
  <si>
    <t>E</t>
  </si>
  <si>
    <t>F</t>
  </si>
  <si>
    <t>TIEMPO (DÍAS)</t>
  </si>
  <si>
    <t>INFORMACIÓN BÁSICA DEL PRODUCTO</t>
  </si>
  <si>
    <t>OTRA INFORMACIÓN DE IMPORTANCIA</t>
  </si>
  <si>
    <t>POSICIÓN ARANCELARIA (PAÍS EXPORTADOR)</t>
  </si>
  <si>
    <t>POSICIÓN ARANCELARIA (PAÍS IMPORTADOR)</t>
  </si>
  <si>
    <t xml:space="preserve">VALOR : FOB </t>
  </si>
  <si>
    <t>COSTO DE LA DFI PAÍS EXPORTADOR</t>
  </si>
  <si>
    <t>COSTO DE LA DFI EN TRANSITO INTERNACIONAL</t>
  </si>
  <si>
    <t>TRANSPORTE LUGAR CONVENIDO COMPRADOR</t>
  </si>
  <si>
    <t xml:space="preserve">CAPITAL-INVENTARIO </t>
  </si>
  <si>
    <t>ALMACENAMIENTO INTERMEDIO</t>
  </si>
  <si>
    <t>TRANSPORTE  (HASTA PUNTO DE EMBARQUE)</t>
  </si>
  <si>
    <t>MANIPUELO PREEMBARQUE</t>
  </si>
  <si>
    <t>Costos Directos</t>
  </si>
  <si>
    <t>G</t>
  </si>
  <si>
    <t>H</t>
  </si>
  <si>
    <t>ADUANEROS (IMPUESTOS)</t>
  </si>
  <si>
    <t xml:space="preserve">DOCUMENTACION </t>
  </si>
  <si>
    <t>PRODUCTO:  Nombre Técnico o Comercial</t>
  </si>
  <si>
    <t>XIII</t>
  </si>
  <si>
    <t>XIV</t>
  </si>
  <si>
    <t>INFORMACIÓN BÁSICA DEL EMBARQUE</t>
  </si>
  <si>
    <t>J</t>
  </si>
  <si>
    <t xml:space="preserve">DERECHOS RESERVADOS DE AUTOR    </t>
  </si>
  <si>
    <t>PROEXPORT COLOMBIA© 2003</t>
  </si>
  <si>
    <t>Fuente:  Proexport - Colombia</t>
  </si>
  <si>
    <t>MATRIZ DE COSTOS DE D.F.I. POR MODALIDAD DE TRANSPORTE</t>
  </si>
  <si>
    <t>VALOR CIP</t>
  </si>
  <si>
    <t>VALOR CIF</t>
  </si>
  <si>
    <t>VALOR CPT</t>
  </si>
  <si>
    <t>VALOR CFR</t>
  </si>
  <si>
    <t>K</t>
  </si>
  <si>
    <t>MANIPUELO DE DESEMBARQUE</t>
  </si>
  <si>
    <t>COSTO DE LA DFI PAÍS IMPORTADOR</t>
  </si>
  <si>
    <t>Costo Unitario</t>
  </si>
  <si>
    <t>Costo Total</t>
  </si>
  <si>
    <r>
      <t>Última Actualización:</t>
    </r>
    <r>
      <rPr>
        <sz val="10"/>
        <color indexed="56"/>
        <rFont val="Tahoma"/>
        <family val="2"/>
      </rPr>
      <t xml:space="preserve"> Mayo 2004</t>
    </r>
  </si>
  <si>
    <t>LISTA DE CHEQUEO</t>
  </si>
  <si>
    <t>ORDEN</t>
  </si>
  <si>
    <t>DESCRIPCIÓN</t>
  </si>
  <si>
    <t>FECHA</t>
  </si>
  <si>
    <t>OBSERVACIONES</t>
  </si>
  <si>
    <t>(0=NO) (1=O.K.) (2=NO REQUEREDIO)</t>
  </si>
  <si>
    <t>00</t>
  </si>
  <si>
    <t>01</t>
  </si>
  <si>
    <t>INFORMACION SOBRE EL EMBARQUE</t>
  </si>
  <si>
    <t>01.01</t>
  </si>
  <si>
    <t>ELABORO INSTRUCCIONES SOBRE MANEJO DEL EMBARQUE?</t>
  </si>
  <si>
    <t>01.02</t>
  </si>
  <si>
    <t>LAS CONDICIONES DE EMBARQUE SE AJUSTAN A LOS TERMINOS DE VENTA?</t>
  </si>
  <si>
    <t>02</t>
  </si>
  <si>
    <t>02.01</t>
  </si>
  <si>
    <t>EL EMPAQUE CUMPLE CON LAS EXIGENCIAS DEL PRODUCTO?</t>
  </si>
  <si>
    <t>02.02</t>
  </si>
  <si>
    <t>EL EMPAQUE CUMPLE CON LAS EXIGENCIAS DEL MERCADO DE DESTINO?</t>
  </si>
  <si>
    <t>02.03</t>
  </si>
  <si>
    <t>EL EMPAQUE SE AJUSTA A LAS NORMAS INTERNACIONALES?</t>
  </si>
  <si>
    <t>02.04</t>
  </si>
  <si>
    <t>CUMPLE CON LAS EXIGENCIAS DE CADA MODO DE TRANSPORTE A UTILIZAR?</t>
  </si>
  <si>
    <t>02.05</t>
  </si>
  <si>
    <t>EL MARCADO DEL EMPAQUE CUMPLE CON LAS EXIGENCIAS DEL PRODUCTO, MERCADO Y DEL MODO DE TRANSPORTE?</t>
  </si>
  <si>
    <t>02.06</t>
  </si>
  <si>
    <t>EL MARCADO DEL EMPAQUE CUMPLE CON LAS NORMAS INTERNACIONALES?</t>
  </si>
  <si>
    <t>03</t>
  </si>
  <si>
    <t>03.01</t>
  </si>
  <si>
    <t>EL EMBALAJE CUMPLE CON LAS EXIGENCIAS DEL PRODUCTO?</t>
  </si>
  <si>
    <t>03.02</t>
  </si>
  <si>
    <t>EL EMBALAJE CUMPLE CON LAS EXIGENCIAS DEL MERCADO DE DESTINO?</t>
  </si>
  <si>
    <t>03.03</t>
  </si>
  <si>
    <t>EL EMBALAJE SE AJUSTA A LAS NORMAS INTERNACIONALES?</t>
  </si>
  <si>
    <t>03.04</t>
  </si>
  <si>
    <t>EL MARCADO DEL EMBALAJE CUMPLE CON LAS NORMAS DEL PRODUCTO, MERCADO Y MODO DE TRANSPORTE?</t>
  </si>
  <si>
    <t>03.05</t>
  </si>
  <si>
    <t>EL MARCADO DEL EMBALAJE CUMPLE CON LAS NORMAS INTERNACIONALES?</t>
  </si>
  <si>
    <t>04</t>
  </si>
  <si>
    <t>DOCUMENTACION</t>
  </si>
  <si>
    <t>04.01</t>
  </si>
  <si>
    <t>LA FACTURA COMERCIAL SE AJUSTA A LAS NORMAS INTERNACIONALES Y EXIGENCIAS DEL COMPRADOR?</t>
  </si>
  <si>
    <t>04.02</t>
  </si>
  <si>
    <t>LA FACTURA COMERCIAL REQUIERE VALIDACION O VISTO BUENO DE ALGUNA AUTORIDAD?</t>
  </si>
  <si>
    <t>04.03</t>
  </si>
  <si>
    <t>ELABORO SUFICIENTES COPIAS DE LA FACTURA COMERCIAL?</t>
  </si>
  <si>
    <t>04.04</t>
  </si>
  <si>
    <t>COMPROBO QUE EL DOCUMENTO DE EXPORTACION COINCIDE CON LOS DATOS DE LA FACTURA COMERCIAL?</t>
  </si>
  <si>
    <t>04.05</t>
  </si>
  <si>
    <t>LA LISTA DE EMPAQUE COINCIDE CON EL PEDIDO?</t>
  </si>
  <si>
    <t>04.06</t>
  </si>
  <si>
    <t>EN LA LISTA DE EMPAQUE VERIFICO EL NUMERO, PESO Y DIMENSIONES DE LAS UNIDADES?</t>
  </si>
  <si>
    <t>04.07</t>
  </si>
  <si>
    <t>04.08</t>
  </si>
  <si>
    <t>EL EMBARQUE REQUIERE DE CERTIFICADO DE ORIGEN?</t>
  </si>
  <si>
    <t>04.09</t>
  </si>
  <si>
    <t>SEGÚN EL PAIS IMPORTADOR, UTILIZO EL FORMATO ADECUADO DE CERTIFICADO DE ORIGEN?</t>
  </si>
  <si>
    <t>04.10</t>
  </si>
  <si>
    <t>EL CERTIFICADO DE ORIGEN REQUIERE DE VALIDACION O VISTO BUENO DE ALGUNA AUTORIDAD?</t>
  </si>
  <si>
    <t>04.11</t>
  </si>
  <si>
    <t>EL EMBARQUE REQUIERE DE CERTIFICADO FITOSANITARIO. YA LO OBTUVO?</t>
  </si>
  <si>
    <t>04.12</t>
  </si>
  <si>
    <t>EL FITOSANITARIO REQUIERE DE VALIDACION O VISTO BUENO DE ALGUNA AUTORIDAD?</t>
  </si>
  <si>
    <t>04.13</t>
  </si>
  <si>
    <t>EL EMBARQUE REQUIERE DE CERTIFICADO SANITARIO?</t>
  </si>
  <si>
    <t>04.14</t>
  </si>
  <si>
    <t>EL CERTIFICADO SANITARIO REQUIERE DE VALIDACION O VISTO BUENO DE ALGUNA AUTORIDAD?</t>
  </si>
  <si>
    <t>04.15</t>
  </si>
  <si>
    <t>EL EMBARQUE REQUIERE DE ALGUN OTRO DOCUMENTO? CERTIFICADO DE CALIDAD</t>
  </si>
  <si>
    <t>04.16</t>
  </si>
  <si>
    <t>CERTIFICADO PRE-EMBARQUE?</t>
  </si>
  <si>
    <t>04.17</t>
  </si>
  <si>
    <t>CERTIFICADO DE CUOTAS?</t>
  </si>
  <si>
    <t>04.18</t>
  </si>
  <si>
    <t>GUIA ESPECIAL DE EXPORTACIÓN?</t>
  </si>
  <si>
    <t>05</t>
  </si>
  <si>
    <t>UNITARIZACION</t>
  </si>
  <si>
    <t>05.01</t>
  </si>
  <si>
    <t>CUENTA CON LOS ELEMENTOS NECESARIOS PARA INICIAR LA PALETIZACION?</t>
  </si>
  <si>
    <t>05.02</t>
  </si>
  <si>
    <t>EL PALLET CUMPLE CON LAS NORMAS I.S.O. Y DEL PAIS DE DESTINO?</t>
  </si>
  <si>
    <t>05.03</t>
  </si>
  <si>
    <t>HIZO LA RESERVA DEL CONTENEDOR CON LA ANTICIPACION REQUERIDA?</t>
  </si>
  <si>
    <t>05.04</t>
  </si>
  <si>
    <t>REALIZO LA INSPECCION FISICA ACERCA DEL ESTADO DEL CONTENEDOR?</t>
  </si>
  <si>
    <t>05.05</t>
  </si>
  <si>
    <t>SOLICITO EL CONTENEDOR ADECUADO Y VERIFICO SUS MEDIDAS INTERNAS?</t>
  </si>
  <si>
    <t>05.06</t>
  </si>
  <si>
    <t>CUENTA CON PRECINTOS ADECUADOS PARA LA SEGURIDAD DEL CONTENEDOR?</t>
  </si>
  <si>
    <t>06</t>
  </si>
  <si>
    <t>MANIPULACION DE LA CARGA EN EL LOCAL DEL EXPORTADOR</t>
  </si>
  <si>
    <t>06.01</t>
  </si>
  <si>
    <t>CUENTA CON INSTRUCCIONES ESPECIALES PARA EL MANEJO DE LA CARGA?</t>
  </si>
  <si>
    <t>06.02</t>
  </si>
  <si>
    <t>TIENE EL EQUIPO ADECUADO PARA EL MANEJO DE LA CARGA</t>
  </si>
  <si>
    <t>07</t>
  </si>
  <si>
    <t>TRANSPORTE INTERNO</t>
  </si>
  <si>
    <t>07.01</t>
  </si>
  <si>
    <t>ELABORO LA CARTA DE INSTRUCCIONES AL TRANSPORTADOR?</t>
  </si>
  <si>
    <t>07.02</t>
  </si>
  <si>
    <t>LA EMPRESA TRANSPORTADORA ES CONFIABLE?</t>
  </si>
  <si>
    <t>07.03</t>
  </si>
  <si>
    <t>POR EL VOLUMEN DE CARGA REQUIERE PROGRAMACION DE EQUIPOS, HORARIOS?</t>
  </si>
  <si>
    <t>07.04</t>
  </si>
  <si>
    <t>LOS DOCUMENTOS DE TRANSPORTE CUMPLEN CON LAS NORMAS Y COSTUMBRES COMERCIALES</t>
  </si>
  <si>
    <t>07.05</t>
  </si>
  <si>
    <t>COORDINO LAS FECHAS DE ENTREGA Y LUGARES DE TRANSITO?</t>
  </si>
  <si>
    <t>07.06</t>
  </si>
  <si>
    <t>CONOCE LOS PROCEDIMIENTOS DE RECLAMACIÓN?</t>
  </si>
  <si>
    <t>08</t>
  </si>
  <si>
    <t>SEGURO INTERNO</t>
  </si>
  <si>
    <t>08.01</t>
  </si>
  <si>
    <t>REQUIERE QUE SU CARGA ESTE ASEGURADA?</t>
  </si>
  <si>
    <t>08.02</t>
  </si>
  <si>
    <t>AVISO OPORTUNAMENTE A LA COMPAÑÍA DE SEGUROS SOBRE EL DESPACHO DE LA CARGA?</t>
  </si>
  <si>
    <t>08.03</t>
  </si>
  <si>
    <t>09</t>
  </si>
  <si>
    <t>09.01</t>
  </si>
  <si>
    <t>TIENE INSTRUCCIONES SOBRE ALMACENAMIENTO DE LA CARGA?</t>
  </si>
  <si>
    <t>09.02</t>
  </si>
  <si>
    <t>ENVIO LAS INSTRUCCIONES A LA ALMACENADORA?</t>
  </si>
  <si>
    <t>MANIPULACION EN EL LUGAR DE EMBARQUE</t>
  </si>
  <si>
    <t>10.01</t>
  </si>
  <si>
    <t>CONOCE LAS CONDICIONES DE MANIPULACION EN EL LUGAR DE EMBARQUE?</t>
  </si>
  <si>
    <t>10.02</t>
  </si>
  <si>
    <t>TIENE INSTRUCCIONES  EL AGENTE SOBRE CONDICIONES DE MANIPULEO?</t>
  </si>
  <si>
    <t>10.03</t>
  </si>
  <si>
    <t>SU CARGA SE ADECUA A LA INFRAESTRUCTURA DE MANEJO?</t>
  </si>
  <si>
    <t>ADUANEROS</t>
  </si>
  <si>
    <t>11.01</t>
  </si>
  <si>
    <t>SOLICITO EL PERSONAL DE LA ADUANA PARA LA INSPECCION O DIO INSTRUCCIONES A SU AGENTE?</t>
  </si>
  <si>
    <t>11.02</t>
  </si>
  <si>
    <t>SE REQUIEREN INSTRUCCIONES ESPECIALES PARA LA INSPECCION DE ADUANA?</t>
  </si>
  <si>
    <t>BANCARIOS</t>
  </si>
  <si>
    <t>12.01</t>
  </si>
  <si>
    <t>LOS DOCUMENTOS, CONDICIONES Y EXIGENCIAS DE LA CARTA DE CREDITO ESTAN DE ACUERDO CON LO</t>
  </si>
  <si>
    <t>12.02</t>
  </si>
  <si>
    <t>RECIBIO LA CONFIRMACION DE LA CARTA DE CREDITO POR SU BANCO?</t>
  </si>
  <si>
    <t>12.03</t>
  </si>
  <si>
    <t>12.04</t>
  </si>
  <si>
    <t>ENTREGO LOS DOCUMENTOS DENTRO DE LA VIGENCIA DEL CREDITO?</t>
  </si>
  <si>
    <t>12.05</t>
  </si>
  <si>
    <t>VERIFICO QUE LOS GASTOS Y COMISIONES ESTEN DE ACUERDO CON LO PACTADO?</t>
  </si>
  <si>
    <t>12.06</t>
  </si>
  <si>
    <t>CUMPLE CON LAS DISPOSICIONES LEGALES PARA EL REINTEGRO DE DIVISAS?</t>
  </si>
  <si>
    <t>12.07</t>
  </si>
  <si>
    <t>EL BANCO TIENE EXPERIENCIA EN EL MANEJO DOCUMENTARIO DE TRANSACCIONES EN COMERCIO</t>
  </si>
  <si>
    <t>13.01</t>
  </si>
  <si>
    <t>EL AGENTE DE ADUANA ESTA LEGALMENTE HABILITADO Y ES IDONEO PARA PRESTAR UN BUEN SERVICIO?</t>
  </si>
  <si>
    <t>13.02</t>
  </si>
  <si>
    <t>SUMINISTRO INSTRUCCIONES PRECISA A SU AGENTE SOBRE EL MANEJO DE LA EXPORTACION Y EL DINERO</t>
  </si>
  <si>
    <t>13.03</t>
  </si>
  <si>
    <t>LA COMISION COBRADA POR SU AGENTE FUE LA PACTADA PREVIAMENTE?</t>
  </si>
  <si>
    <t>13.04</t>
  </si>
  <si>
    <t>LOS GASTOS COBRADOS POR EL AGENTE DE ADUANA TIENEN SOPORTES EN FACTURAS?</t>
  </si>
  <si>
    <t>13.05</t>
  </si>
  <si>
    <t>13.06</t>
  </si>
  <si>
    <t>SI EL EMBARQUE REQUIERE SUPERVISION (SURVEYOR), YA SOLICITO EL SERVICIO Y ENTREGO LAS</t>
  </si>
  <si>
    <t>14.01</t>
  </si>
  <si>
    <t>HIZO LA RESERVA DE CUPO EN EL MEDIO DE TRANSPORTE INTERNACIONAL?</t>
  </si>
  <si>
    <t>14.02</t>
  </si>
  <si>
    <t>ENVIO CARTA DE INSTRUCCIONES AL AGENTE DE CARGA O TRANSPORTADOR?</t>
  </si>
  <si>
    <t>14.03</t>
  </si>
  <si>
    <t>14.04</t>
  </si>
  <si>
    <t>RECIBIO LAS COPIAS SOLICITADAS DEL DOCUMENTO DE TRANSPORTE?</t>
  </si>
  <si>
    <t>14.05</t>
  </si>
  <si>
    <t>ENVIO EL ORIGINAL DEL DOCUMENTO DE TRANSPORTE A SU COMPRADOR?</t>
  </si>
  <si>
    <t>14.06</t>
  </si>
  <si>
    <t>INFORMO A SU CLIENTE SOBRE EL MODO Y MEDIOS DE TRANSPORTE QUE UTILIZARA?</t>
  </si>
  <si>
    <t>14.07</t>
  </si>
  <si>
    <t>HIZO EL SEGUIMIENTO DEL DESPACHO HASTA SU LLEGADA AL DESTINO?</t>
  </si>
  <si>
    <t>14.08</t>
  </si>
  <si>
    <t>VERIFICO SI HAY RESTRICCIONES DE TRANSPORTE EN EL PAIS DE DESTINO?</t>
  </si>
  <si>
    <t>14.09</t>
  </si>
  <si>
    <t>14.10</t>
  </si>
  <si>
    <t>SI UTILIZA LOS SERVICIOS DE UN OTM, VERIFICO SI ESTA LEGALMENTE AUTORIZADO Y ES IDONEO?</t>
  </si>
  <si>
    <t>14.11</t>
  </si>
  <si>
    <t>14.12</t>
  </si>
  <si>
    <t>VERIFICO QUE SERVICIOS ESTAN INCLUIDOS EN LA COTIZACION DEL OTM?</t>
  </si>
  <si>
    <t>14.13</t>
  </si>
  <si>
    <t>COMPROBO SI EL OTM TIENE REPRESENTANTE EN EL PAIS DE DESTINO?</t>
  </si>
  <si>
    <t>15.01</t>
  </si>
  <si>
    <t>VERIFICO LOS RIESGOS DE TRANSPORTE A ASEGURAR Y EL VALOR DE LA PRIMA DE SEGURO APLICABLE?</t>
  </si>
  <si>
    <t>15.02</t>
  </si>
  <si>
    <t>AVISO A LA COMPAÑÍA DE SEGUROS LA FECHA DE EMBARQUE?</t>
  </si>
  <si>
    <t>15.03</t>
  </si>
  <si>
    <t>EN CASO DE SINIESTRO CONOCE LAS FORMALIDAD DE RECLAMACION?</t>
  </si>
  <si>
    <t>ADMINISTRATIVOS</t>
  </si>
  <si>
    <t>16.01</t>
  </si>
  <si>
    <t>COORDINO LA LOGISTICA DEL DESPACHO CON OTRAS AREAS DE LA EMPRESA?</t>
  </si>
  <si>
    <t>16.02</t>
  </si>
  <si>
    <t>EL AREA FINANCIERA YA ENTREGO LOS RECURSOS PARA EL EMBARQUE?</t>
  </si>
  <si>
    <t>16.03</t>
  </si>
  <si>
    <t>PRORRATEO LOS COSTOS ADMINISTRATIVOS DE LAS OTRAS AREAS QUE INTERVIENEN EN EL DESPACHO?</t>
  </si>
  <si>
    <t>CAPITAL DE INVENTARIO</t>
  </si>
  <si>
    <t>17.01</t>
  </si>
  <si>
    <t>CALCULO EL COSTO DEL CAPITAL E INVENTARIO EN EL PAIS EXPORTADOR</t>
  </si>
  <si>
    <t>17.02</t>
  </si>
  <si>
    <t>CALCULO EL COSTO DEL CAPITAL E INVENTARIO EN TRANSITO INTERNACIONAL</t>
  </si>
  <si>
    <t>17.03</t>
  </si>
  <si>
    <t>CALCULO EL COSTO DEL CAPITAL E INVENTARIO EN EL PAIS IMPORTADOR</t>
  </si>
  <si>
    <t>FUENTE: Software de Distribución Física Internacional  "SDFI 2000" - Desarrollado por Proexport-Colombia</t>
  </si>
  <si>
    <t>Regresar Hoja de Cálculo</t>
  </si>
  <si>
    <t>POSICIÓN ARANCELARIA</t>
  </si>
  <si>
    <t xml:space="preserve">POSICIÓN ARANCELARIA (PAÍS EXPORTADOR) : Código de Identificación de la mercancía en país de origen </t>
  </si>
  <si>
    <t xml:space="preserve">Determina la cantidad de unidades de producto de venta.  Ejemplo:  Pares de Zapatos, Unidad, Metro, Kilogramo, litro, etc. </t>
  </si>
  <si>
    <t>ORIGEN</t>
  </si>
  <si>
    <t>DESTINO</t>
  </si>
  <si>
    <t>PESO TOTAL</t>
  </si>
  <si>
    <t>UNIDADES COMERCIALES POR UNIDAD DE CARGA</t>
  </si>
  <si>
    <t>VOLUMEN TOTAL</t>
  </si>
  <si>
    <t>Dimensiones totales de los productos embalados en Pallets o cajas.</t>
  </si>
  <si>
    <t>TERMINO DE VENTA</t>
  </si>
  <si>
    <t>INCOTERM:  Definido entre el vendedor (Exportador) y Comprador (Importador), establece los derechos y obligaciones recíprocos entre el exportador (Vendedor) y el importador (Comprador), relativos al transporte, los riesgos y los documentos.</t>
  </si>
  <si>
    <t>Establece el instrumento (Cartas de Crédito, Giro Directo, Pago contra documentos etc.) a utilizar en la transacción internacional, así como su plazo de pago.</t>
  </si>
  <si>
    <t>TIPO DE CAMBIO</t>
  </si>
  <si>
    <t xml:space="preserve">VALOR : FCA.No Incluye Embarque </t>
  </si>
  <si>
    <t>VALOR : FAS  No Incluye Embarque</t>
  </si>
  <si>
    <t>INICIE ABRIENDO UNA CARPETA (D/O) PARA EL EMBARQUE</t>
  </si>
  <si>
    <t>REGRESAR - HOJA DE CALCULO</t>
  </si>
  <si>
    <t>Campos Modificables</t>
  </si>
  <si>
    <t>Campos con Formulas</t>
  </si>
  <si>
    <t>Arancel</t>
  </si>
  <si>
    <t>Arancel aduanero</t>
  </si>
  <si>
    <t>Arancel ad valorem</t>
  </si>
  <si>
    <t>Arancel específico</t>
  </si>
  <si>
    <t>Arancel Mixto</t>
  </si>
  <si>
    <t>Es la combinación del Ad valorem y el Específico. (Ej: 10% del valor CIF + 10 centavos de dólar por Kg)</t>
  </si>
  <si>
    <t>Arancel General</t>
  </si>
  <si>
    <t>Se dice del arancel que se aplica a las importaciones provenientes desde países que no gozan de tratamiento preferencial, es decir, que no son socios comerciales de la economía que establece dicho impuesto aduanero.</t>
  </si>
  <si>
    <t>El arancel aduanero está definido en los Tratados de Libre comercio vigentes, y se refiere al arancel que deben pagar los bienes en la aduana de la parte importadora. Los TLC definen este término en el capítulo sobre acceso a los mercados de la siguiente manera arancel aduanero incluye cualquier impuesto o arancel a la importación y cualquier cargo de cualquier tipo aplicado con relación a la importación de bienes, incluida cualquier forma de sobretasa o cargo adicional a las importaciones, excepto.                                                                                                                                               a. cualquier cargo equivalente a un impuesto interno establecido de conformidad con el Artículo III:2 del GATT 1994, o cualquier disposición equivalente de un acuerdo sucesor del cual ambas Partes sean parte, respecto a bienes similares, competidores directos o sustitutos de la Parte, o respecto a bienes a partir de los cuales se haya manufacturado o producido total o parcialmente el bien importado.
b. cualquier derecho anti-dumping o compensatorio que se aplique de acuerdo con la legislación interna de la Parte y no sea aplicada de manera incompatible con las disposiciones del Capítulo M (Derechos anti-dumping y compensatorios).
c. cualquier derecho u otro cargo relacionado con la importación, proporcional al costo de los servicios prestados; y
d. cualquier prima ofrecida o recaudada sobre bienes importados, derivada de todo sistema de licitación, respecto a la administración de restricciones cuantitativas a la importación, de aranceles cuota o niveles de preferencia arancelaria.</t>
  </si>
  <si>
    <r>
      <t xml:space="preserve">Derecho o impuesto de aduana que se calcula a razón de una suma monetaria determinada por la cantidad del bien que ingresa a un país, es decir, tantos dólares por libra, etc., sin tomar en cuenta el valor del artículo importado. </t>
    </r>
    <r>
      <rPr>
        <sz val="10"/>
        <rFont val="MS Sans Serif"/>
        <family val="2"/>
      </rPr>
      <t>(Ej: 10 centavos de dólar por Kg)</t>
    </r>
  </si>
  <si>
    <t>Derecho o impuesto que se aplica a los productos que ingresan desde el exterior a un determinado país, ya sea con propósitos de protección o para la recaudación de renta. Los aranceles elevan el precio de los bienes importados, lo cual hace que éstos sean menos competitivos en el mercado del país importador, a menos que en él no se produzca ese tipo de artículo.</t>
  </si>
  <si>
    <r>
      <t xml:space="preserve">Arancel que se aplica en función al valor o como porcentaje del valor de los bienes autorizados en la aduana. </t>
    </r>
    <r>
      <rPr>
        <sz val="10"/>
        <rFont val="MS Sans Serif"/>
        <family val="2"/>
      </rPr>
      <t>(Ej: 10% del valor CIF)</t>
    </r>
  </si>
  <si>
    <t>MANIPULEO   EMBARQUE</t>
  </si>
  <si>
    <t>03.06</t>
  </si>
  <si>
    <t>LOS MATERIALES DEL EMBALAJE CUMPLEN CON LOS REQUISITOS DE LA NORMA FITOSANITARIA INTERNACIONAL PARA EMBALAJES DE MADERA NIMF No. 15?</t>
  </si>
  <si>
    <t xml:space="preserve">Herramienta de seguimiento; que permitire la identificación de las diferentes actividades involucradas en el desarrollo del proceso exportador. En ella, encontrará los parámetros básicos para la verificación y control de los diferentes aspectos  de la Distribución Física Internacional. </t>
  </si>
  <si>
    <t>07.07</t>
  </si>
  <si>
    <t>PROGRAMO CON SUFICIENTE ANTELACIÓN EL ENVIO DE LA CARGA AL PUNTO DE EMBARQUE PARA CUMPLIR CON EL PROCEDIMIENTO SOBRE TRANSMISIÓN DE INFORMACIÓN  POST-EMBARQUE.A LA ADUANA AMERICANA?</t>
  </si>
  <si>
    <t>VOLUMEN TOTAL EMBARQUE CM3 - M3</t>
  </si>
  <si>
    <t>Permite proyectar los ingresos en Dólares de acuerdo al tiempo en que se prevé el pago de la exportación. Incluir  Tasa Representativa del Mercado de la fecha en que se hace el estudio.</t>
  </si>
  <si>
    <t>VALOR EXW</t>
  </si>
  <si>
    <t>USD $</t>
  </si>
  <si>
    <t>YEN ¥</t>
  </si>
  <si>
    <t>COP $</t>
  </si>
  <si>
    <t>EUR €</t>
  </si>
  <si>
    <t>N/A</t>
  </si>
  <si>
    <t xml:space="preserve">Para su identificación a  nivel internacional. Ejemplo:  Nombre Comercial:  Uchuva                                                                                Nombre Técnico:  Cape Gooseberry </t>
  </si>
  <si>
    <t>De la carga, de importancia para el cálculo de fletes nacionales e internacionales.</t>
  </si>
  <si>
    <t>Optimización del transporte.  Ejemplo:  Pallet, Contenedor, Remolque, etc.</t>
  </si>
  <si>
    <t>Cantidad de unidades comerciales contenidas en un  contenedor, caja, o pallet considerado como el total del embarque</t>
  </si>
  <si>
    <t>POSICIÓN ARANCELARIA (PAÍS IMPORTADOR) : Código de Identificación o llamado también “Correlativo” de la mercancía el país de destino. Recuerde que en el Sistema Armonizado los 6 primeros digitos se concoe como subpartida y  son iguales en todos los países del mundo.</t>
  </si>
  <si>
    <t>Valor de la mercancía en el establecimiento – fabrica, taller, almacén, etc.,  del vendedor (Exportador),  puesta a disposición del comprador (Importador), sin despacharla para la exportación, ni efectuar la carga por el vehículo proporcionado por el comprador.  Se conoce que muchos exportadores incluyen dentro de este valor el costo del empaque y del embalaje.</t>
  </si>
  <si>
    <t>Precisar el tipo de empaque y sus dimensiones, esto puede afectar los costos de acuerdo con el modo de transporte.  Ejemplo:  Cajas de Cartón Corrugado, huacal, Barril, etc.  </t>
  </si>
  <si>
    <t>País – Punto de Cargue – Puerto de Embarque.</t>
  </si>
  <si>
    <t xml:space="preserve">País – Puerto de Desembarque – Punto de Entrega. </t>
  </si>
  <si>
    <t>LA LISTA DE EMPAQUE REQUIERE VALIDACION O VISTO BUENO DE AUTORIDADES?</t>
  </si>
  <si>
    <r>
      <t>LOS DOCUMENTOS QUE CERTIFICAN LA EXPORTACION SON ACORDES CON LO ESTIPULADO EN LA CARTA</t>
    </r>
    <r>
      <rPr>
        <sz val="8"/>
        <color indexed="10"/>
        <rFont val="Arial"/>
        <family val="2"/>
      </rPr>
      <t xml:space="preserve"> </t>
    </r>
    <r>
      <rPr>
        <sz val="8"/>
        <color indexed="12"/>
        <rFont val="Arial"/>
        <family val="2"/>
      </rPr>
      <t>DE CREDITO</t>
    </r>
  </si>
  <si>
    <t>ENVIO INSTRUCCIONES PARA EL MANEJO DE CARGA AL OPERADOR PORTUARIO?</t>
  </si>
  <si>
    <t>EL DOCUMENTO DE TRANSPORTE FUE ELABORADO SEGÚN LAS INSTRUCCIONES DE EMBARQUE Y SE</t>
  </si>
  <si>
    <t>TIENE UN SISTEMA PARA REVISAR LAS CUENTAS DE FLETES Y EFECTUAR LOS RECLAMOS?</t>
  </si>
  <si>
    <t>ENVIO LAS INSTRUCCIONES DE MANEJO Y DOCUMENTACION NECESARIA A SU OTM?</t>
  </si>
  <si>
    <t>PROEXPORT COLOMBIA© 2003 - 2004</t>
  </si>
  <si>
    <t>VALOR  DAP** No Incluye Desembarque</t>
  </si>
  <si>
    <t xml:space="preserve">VALOR  DAP*** </t>
  </si>
  <si>
    <t>VALOR DAT</t>
  </si>
  <si>
    <t xml:space="preserve">UNIDADES COMERCIALES </t>
  </si>
  <si>
    <t xml:space="preserve">ORIGEN: / PAÍS - PUNTO DE CARGUE  </t>
  </si>
  <si>
    <t>DESTINO / PAÍS - PUNTO DE DESEMBARQUE - ENTREGA</t>
  </si>
  <si>
    <t>Esta herramienta de seguimiento le permitirá identificar las diferentes actividades involucradas en el desarrollo del los diferentes pasos que requiere el proceso exportador . Aquí encontrará los parámetros básicos para la verificación y control cronologíco de los diferentes pasos ,y tomar a tiempo las previsiones necesarias para que la operación sea exitosa.</t>
  </si>
  <si>
    <t>LAS CONDICIONES DE EMBARQUE SE AJUSTAN A LOS TERMINOS DE VENTA (INCOTERMS)?</t>
  </si>
  <si>
    <t>SUMINISTRO INSTRUCCIONES PRECISA A SU AGENTE SOBRE EL MANEJO DE LA EXPORTACION Y EL DINERO?</t>
  </si>
  <si>
    <t>SI EL EMBARQUE REQUIERE SUPERVISION (SURVEYOR), YA SOLICITO EL SERVICIO Y ENTREGO LAS INSTRUCCIONES CORRESPONDIENTES</t>
  </si>
  <si>
    <t>LA LISTA DE EMPAQUE COINCIDE CON EL PEDIDO Y EL MANEJO DE LA CARGA?</t>
  </si>
  <si>
    <t>SE ENCUENTRA REGISTRADO  USTED O SU AGENTE, ANTE LA VUCE (VENTANILLA UNICA PARA EL COMERCIO EXTERIOR)? VERFIQUE QUE TENGA UNA FIRMA DIGITAL CERTIFICADA</t>
  </si>
  <si>
    <t>VERIFICO QUE TRAMITES PUEDE REALIZAR A TRAVES DE LA VUCE</t>
  </si>
  <si>
    <t>SEGÚN EL PAIS IMPORTADOR, UTILIZÓ EL FORMATO ADECUADO DE CERTIFICADO DE ORIGEN?</t>
  </si>
  <si>
    <t>EL EMBARQUE REQUIERE DE ALGUN OTRO DOCUMENTO  O CERTIFICADO DE CALIDAD?</t>
  </si>
  <si>
    <t>04.19</t>
  </si>
  <si>
    <t>04.20</t>
  </si>
  <si>
    <t>05.07</t>
  </si>
  <si>
    <t>EL CONTENEDOR CUMPLE CON LOS REQUISITOS DE PESO EXIGIDOS POR EL PAÍS DE DESTINO?</t>
  </si>
  <si>
    <t>COORDINO LAS FECHAS DE ENTREGA, HORA (RESTRICCION PASO DE CAMIONES) Y LUGARES DE TRANSITO?</t>
  </si>
  <si>
    <t>07.08</t>
  </si>
  <si>
    <t>LA EMPRESA TRANSPORTADORA LE OFRECE CUBRIMIENTO DE SEGUROS?</t>
  </si>
  <si>
    <t>07.09</t>
  </si>
  <si>
    <t>EL VEHICULO A TRANSPORTAR SU MERCANCIA CUMPLE CON LAS EXIGENCIAS DE LA COMPAÑÍA DE SEGUROS?</t>
  </si>
  <si>
    <t>07.10</t>
  </si>
  <si>
    <t>RECUERDE COMPARAR Y VERIFICAR CON LAS FUENTES NACIONALES LOS RANGOS DE COSTOS DE TRANSPORTE INTERNO.</t>
  </si>
  <si>
    <t>VERIFICO SI SU CARGA ES ASEGURABLE?</t>
  </si>
  <si>
    <t>08.04</t>
  </si>
  <si>
    <t>08.05</t>
  </si>
  <si>
    <t>08.06</t>
  </si>
  <si>
    <t>SELECCIONO EL AGENTE REQUERIDO PARA SU PRODUCTO?</t>
  </si>
  <si>
    <t>TIENE INSTRUCCIONES  EL AGENTE  Y TODOS LOS INTERMEDIARIOS EN LA CADENA SOBRE CONDICIONES DE MANIPULEO?</t>
  </si>
  <si>
    <t>10.04</t>
  </si>
  <si>
    <t>LA INFRAESTRUCTURA DE MANEJO SE ADECUA A SU CARGA ?</t>
  </si>
  <si>
    <t>10.05</t>
  </si>
  <si>
    <t>VERIFICO LOS PROCESOS DE INSPECCION POR PARTE DE TODAS LAS AUTORDADES DE CONTROLDE MANERA FISICA O VIRTUAL ( POLICIA ANTINARCOTICOS, INVIMA, ICA ENTRE OTRAS)</t>
  </si>
  <si>
    <t>SU EMBARQUE FUE SELECCIONADO PARA INSPECCIÓN, FISICA O DOCUMENTAL POR PARTE DE LAS AUTORIDADES ADUANERAS?</t>
  </si>
  <si>
    <t>11.03</t>
  </si>
  <si>
    <t>FINALIZO EL DILIGENCIAMIENTO DE LOS DOCUMENTO ANTE LA ADUANA (DEX)?</t>
  </si>
  <si>
    <t>LOS DOCUMENTOS, CONDICIONES Y EXIGENCIAS DE LA CARTA DE CREDITO ESTAN DE ACUERDO CON LO EXIGIDO</t>
  </si>
  <si>
    <t>LOS DOCUMENTOS QUE CERTIFICAN LA EXPORTACION SON ACORDES CON LO ESTIPULADO EN LA CARTA DE CREDITO</t>
  </si>
  <si>
    <t>ENTREGO LOS DOCUMENTOS DENTRO DE LOS TERMINOS ESTIPULADOS EN LA CARTA DE CREDITO?</t>
  </si>
  <si>
    <t>TIENE OTRO MEDIO DE PAGO DIFERENTE A CARTA DE CREDITO?, VERIFICO SU AUTENTICIDAD, COBERTURA Y VIGENCIA?</t>
  </si>
  <si>
    <t>12.08</t>
  </si>
  <si>
    <t>EL DOCUMENTO DE TRANSPORTE FUE ELABORADO SEGÚN LAS INSTRUCCIONES DE EMBARQUE?</t>
  </si>
  <si>
    <r>
      <t>Última Actualización:</t>
    </r>
    <r>
      <rPr>
        <sz val="10"/>
        <color indexed="56"/>
        <rFont val="Tahoma"/>
        <family val="2"/>
      </rPr>
      <t xml:space="preserve"> Enero 2013</t>
    </r>
  </si>
  <si>
    <t xml:space="preserve">RODAMIENTOS PARA SUSPENSIÓN - AUTOPARTES </t>
  </si>
  <si>
    <t xml:space="preserve">caja por 70 unidades </t>
  </si>
  <si>
    <t>0,45*0,40*0,35</t>
  </si>
  <si>
    <t>DIMENSIONES cm</t>
  </si>
  <si>
    <t>Colombia / Pereira</t>
  </si>
  <si>
    <t xml:space="preserve">Perú - Lima </t>
  </si>
  <si>
    <t xml:space="preserve">3663 Kilos </t>
  </si>
  <si>
    <t>Pallet</t>
  </si>
  <si>
    <t>DDP</t>
  </si>
  <si>
    <t xml:space="preserve"> Plastico y caja de carton </t>
  </si>
  <si>
    <t>m3</t>
  </si>
  <si>
    <t>VALOR POR UNIDAD COMERCIAL</t>
  </si>
  <si>
    <t>TIPO DE EMPAQUE</t>
  </si>
  <si>
    <t>DIMENSIONES DEL EMPAQUE m</t>
  </si>
  <si>
    <t>SEGURO***</t>
  </si>
  <si>
    <t>Fuente: PROCOLOMBIA</t>
  </si>
  <si>
    <t>Fuente:  PROCOLOMBIA</t>
  </si>
  <si>
    <t>SIMULADOR DE COSTOS DE D.F.I. POR MODALIDAD DE TRANSPORTE</t>
  </si>
  <si>
    <r>
      <t>Última Actualización:</t>
    </r>
    <r>
      <rPr>
        <sz val="11"/>
        <color indexed="56"/>
        <rFont val="Arial Narrow"/>
        <family val="2"/>
      </rPr>
      <t xml:space="preserve"> Marzo 2015</t>
    </r>
  </si>
  <si>
    <t xml:space="preserve">LISTA DE CHEQUEO PARA EL SIMULADOR DE COSTOS DE D.F.I. </t>
  </si>
  <si>
    <r>
      <t>Última Actualización:</t>
    </r>
    <r>
      <rPr>
        <sz val="10"/>
        <color indexed="56"/>
        <rFont val="Arial Narrow"/>
        <family val="2"/>
      </rPr>
      <t xml:space="preserve"> Marzo 2015</t>
    </r>
  </si>
</sst>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0_-;\-* #,##0.00_-;_-* &quot;-&quot;??_-;_-@_-"/>
    <numFmt numFmtId="173" formatCode="_(* #,##0_);_(* \(#,##0\);_(* &quot;-&quot;??_);_(@_)"/>
    <numFmt numFmtId="174" formatCode="#,##0.000"/>
    <numFmt numFmtId="175" formatCode="_-* #,##0.0_-;\-* #,##0.0_-;_-* &quot;-&quot;??_-;_-@_-"/>
    <numFmt numFmtId="176" formatCode="_-* #,##0_-;\-* #,##0_-;_-* &quot;-&quot;??_-;_-@_-"/>
    <numFmt numFmtId="177" formatCode="_-* #,##0.000_-;\-* #,##0.000_-;_-* &quot;-&quot;??_-;_-@_-"/>
    <numFmt numFmtId="178" formatCode="_-* #,##0.0000_-;\-* #,##0.0000_-;_-* &quot;-&quot;??_-;_-@_-"/>
    <numFmt numFmtId="179" formatCode="_-* #,##0.00000_-;\-* #,##0.00000_-;_-* &quot;-&quot;??_-;_-@_-"/>
    <numFmt numFmtId="180" formatCode="_(* #,##0.00000_);_(* \(#,##0.00000\);_(* &quot;-&quot;?????_);_(@_)"/>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_(&quot;$&quot;\ * #,##0.0_);_(&quot;$&quot;\ * \(#,##0.0\);_(&quot;$&quot;\ * &quot;-&quot;??_);_(@_)"/>
    <numFmt numFmtId="186" formatCode="_(&quot;$&quot;\ * #,##0_);_(&quot;$&quot;\ * \(#,##0\);_(&quot;$&quot;\ * &quot;-&quot;??_);_(@_)"/>
    <numFmt numFmtId="187" formatCode="#,##0.0"/>
  </numFmts>
  <fonts count="102">
    <font>
      <sz val="10"/>
      <name val="Arial"/>
      <family val="0"/>
    </font>
    <font>
      <sz val="11"/>
      <color indexed="8"/>
      <name val="Calibri"/>
      <family val="2"/>
    </font>
    <font>
      <b/>
      <sz val="10"/>
      <name val="Arial"/>
      <family val="2"/>
    </font>
    <font>
      <b/>
      <sz val="12"/>
      <name val="Arial"/>
      <family val="2"/>
    </font>
    <font>
      <sz val="9"/>
      <name val="Arial"/>
      <family val="2"/>
    </font>
    <font>
      <sz val="12"/>
      <name val="Arial"/>
      <family val="2"/>
    </font>
    <font>
      <b/>
      <i/>
      <sz val="10"/>
      <name val="Arial"/>
      <family val="2"/>
    </font>
    <font>
      <b/>
      <sz val="18"/>
      <name val="Arial"/>
      <family val="2"/>
    </font>
    <font>
      <b/>
      <sz val="13"/>
      <name val="Arial"/>
      <family val="2"/>
    </font>
    <font>
      <sz val="13"/>
      <name val="Arial"/>
      <family val="2"/>
    </font>
    <font>
      <b/>
      <i/>
      <sz val="12"/>
      <color indexed="17"/>
      <name val="Arial"/>
      <family val="2"/>
    </font>
    <font>
      <b/>
      <sz val="14"/>
      <name val="Arial"/>
      <family val="2"/>
    </font>
    <font>
      <u val="single"/>
      <sz val="10"/>
      <color indexed="12"/>
      <name val="Arial"/>
      <family val="2"/>
    </font>
    <font>
      <b/>
      <sz val="7"/>
      <color indexed="56"/>
      <name val="Arial"/>
      <family val="2"/>
    </font>
    <font>
      <sz val="7"/>
      <name val="Tahoma"/>
      <family val="2"/>
    </font>
    <font>
      <b/>
      <sz val="10"/>
      <color indexed="56"/>
      <name val="Tahoma"/>
      <family val="2"/>
    </font>
    <font>
      <sz val="10"/>
      <color indexed="56"/>
      <name val="Tahoma"/>
      <family val="2"/>
    </font>
    <font>
      <b/>
      <sz val="10"/>
      <color indexed="56"/>
      <name val="Arial"/>
      <family val="2"/>
    </font>
    <font>
      <b/>
      <u val="single"/>
      <sz val="10"/>
      <color indexed="12"/>
      <name val="Arial"/>
      <family val="2"/>
    </font>
    <font>
      <b/>
      <u val="single"/>
      <sz val="11"/>
      <color indexed="9"/>
      <name val="Arial"/>
      <family val="2"/>
    </font>
    <font>
      <b/>
      <sz val="16"/>
      <name val="Arial"/>
      <family val="2"/>
    </font>
    <font>
      <b/>
      <sz val="8"/>
      <name val="Arial"/>
      <family val="2"/>
    </font>
    <font>
      <sz val="8"/>
      <name val="Arial"/>
      <family val="2"/>
    </font>
    <font>
      <b/>
      <sz val="7"/>
      <name val="Arial"/>
      <family val="2"/>
    </font>
    <font>
      <b/>
      <u val="single"/>
      <sz val="10"/>
      <name val="Arial"/>
      <family val="2"/>
    </font>
    <font>
      <b/>
      <u val="single"/>
      <sz val="12"/>
      <color indexed="12"/>
      <name val="Arial"/>
      <family val="2"/>
    </font>
    <font>
      <sz val="10"/>
      <name val="MS Sans Serif"/>
      <family val="2"/>
    </font>
    <font>
      <b/>
      <sz val="10"/>
      <color indexed="55"/>
      <name val="Arial"/>
      <family val="2"/>
    </font>
    <font>
      <sz val="10"/>
      <color indexed="22"/>
      <name val="Arial"/>
      <family val="2"/>
    </font>
    <font>
      <b/>
      <sz val="10"/>
      <color indexed="17"/>
      <name val="Arial"/>
      <family val="2"/>
    </font>
    <font>
      <sz val="11"/>
      <name val="Tahoma"/>
      <family val="2"/>
    </font>
    <font>
      <sz val="8"/>
      <color indexed="10"/>
      <name val="Arial"/>
      <family val="2"/>
    </font>
    <font>
      <sz val="8"/>
      <color indexed="12"/>
      <name val="Arial"/>
      <family val="2"/>
    </font>
    <font>
      <sz val="9"/>
      <name val="Tahoma"/>
      <family val="2"/>
    </font>
    <font>
      <b/>
      <sz val="9"/>
      <name val="Tahoma"/>
      <family val="2"/>
    </font>
    <font>
      <b/>
      <sz val="11"/>
      <color indexed="56"/>
      <name val="Arial"/>
      <family val="2"/>
    </font>
    <font>
      <sz val="10"/>
      <color indexed="55"/>
      <name val="Arial"/>
      <family val="2"/>
    </font>
    <font>
      <b/>
      <u val="single"/>
      <sz val="12"/>
      <color indexed="9"/>
      <name val="Arial"/>
      <family val="2"/>
    </font>
    <font>
      <sz val="10"/>
      <color indexed="8"/>
      <name val="Arial"/>
      <family val="2"/>
    </font>
    <font>
      <b/>
      <sz val="8"/>
      <name val="Tahoma"/>
      <family val="2"/>
    </font>
    <font>
      <sz val="8"/>
      <name val="Tahoma"/>
      <family val="2"/>
    </font>
    <font>
      <b/>
      <sz val="10"/>
      <name val="Tahoma"/>
      <family val="2"/>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name val="Arial Narrow"/>
      <family val="2"/>
    </font>
    <font>
      <b/>
      <sz val="11"/>
      <name val="Arial Narrow"/>
      <family val="2"/>
    </font>
    <font>
      <sz val="11"/>
      <color indexed="10"/>
      <name val="Arial Narrow"/>
      <family val="2"/>
    </font>
    <font>
      <b/>
      <sz val="11"/>
      <color indexed="10"/>
      <name val="Arial Narrow"/>
      <family val="2"/>
    </font>
    <font>
      <b/>
      <sz val="11"/>
      <color indexed="56"/>
      <name val="Arial Narrow"/>
      <family val="2"/>
    </font>
    <font>
      <sz val="11"/>
      <color indexed="56"/>
      <name val="Arial Narrow"/>
      <family val="2"/>
    </font>
    <font>
      <sz val="12"/>
      <name val="Arial Narrow"/>
      <family val="2"/>
    </font>
    <font>
      <b/>
      <sz val="10"/>
      <color indexed="56"/>
      <name val="Arial Narrow"/>
      <family val="2"/>
    </font>
    <font>
      <sz val="10"/>
      <color indexed="56"/>
      <name val="Arial Narrow"/>
      <family val="2"/>
    </font>
    <font>
      <sz val="10"/>
      <name val="Arial Narrow"/>
      <family val="2"/>
    </font>
    <font>
      <b/>
      <sz val="12"/>
      <color indexed="56"/>
      <name val="Arial Narrow"/>
      <family val="2"/>
    </font>
    <font>
      <sz val="12"/>
      <color indexed="10"/>
      <name val="Arial Narrow"/>
      <family val="2"/>
    </font>
    <font>
      <b/>
      <sz val="10"/>
      <name val="Arial Narrow"/>
      <family val="2"/>
    </font>
    <font>
      <b/>
      <u val="single"/>
      <sz val="10"/>
      <color indexed="9"/>
      <name val="Arial Narrow"/>
      <family val="2"/>
    </font>
    <font>
      <u val="single"/>
      <sz val="10"/>
      <color indexed="12"/>
      <name val="Arial Narrow"/>
      <family val="2"/>
    </font>
    <font>
      <b/>
      <sz val="10"/>
      <color indexed="17"/>
      <name val="Arial Narrow"/>
      <family val="2"/>
    </font>
    <font>
      <b/>
      <i/>
      <sz val="10"/>
      <name val="Arial Narrow"/>
      <family val="2"/>
    </font>
    <font>
      <sz val="10"/>
      <color indexed="55"/>
      <name val="Arial Narrow"/>
      <family val="2"/>
    </font>
    <font>
      <b/>
      <sz val="10"/>
      <color indexed="55"/>
      <name val="Arial Narrow"/>
      <family val="2"/>
    </font>
    <font>
      <b/>
      <sz val="16"/>
      <name val="Arial Narrow"/>
      <family val="2"/>
    </font>
    <font>
      <sz val="16"/>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0000"/>
      <name val="Arial Narrow"/>
      <family val="2"/>
    </font>
    <font>
      <b/>
      <sz val="11"/>
      <color rgb="FFFF0000"/>
      <name val="Arial Narrow"/>
      <family val="2"/>
    </font>
    <font>
      <sz val="12"/>
      <color rgb="FFFF0000"/>
      <name val="Arial Narrow"/>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gray0625"/>
    </fill>
    <fill>
      <patternFill patternType="solid">
        <fgColor indexed="41"/>
        <bgColor indexed="64"/>
      </patternFill>
    </fill>
    <fill>
      <patternFill patternType="gray0625">
        <bgColor indexed="41"/>
      </patternFill>
    </fill>
    <fill>
      <patternFill patternType="gray0625">
        <bgColor indexed="9"/>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gray0625">
        <bgColor indexed="27"/>
      </patternFill>
    </fill>
    <fill>
      <patternFill patternType="solid">
        <fgColor indexed="43"/>
        <bgColor indexed="64"/>
      </patternFill>
    </fill>
    <fill>
      <patternFill patternType="solid">
        <fgColor indexed="42"/>
        <bgColor indexed="64"/>
      </patternFill>
    </fill>
    <fill>
      <patternFill patternType="solid">
        <fgColor theme="6" tint="0.5999900102615356"/>
        <bgColor indexed="64"/>
      </patternFill>
    </fill>
    <fill>
      <patternFill patternType="solid">
        <fgColor theme="0" tint="-0.24997000396251678"/>
        <bgColor indexed="64"/>
      </patternFill>
    </fill>
    <fill>
      <patternFill patternType="solid">
        <fgColor theme="0" tint="-0.349979996681213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thin"/>
    </border>
    <border>
      <left style="medium"/>
      <right/>
      <top style="thin"/>
      <bottom style="thin"/>
    </border>
    <border>
      <left style="medium"/>
      <right/>
      <top style="thin"/>
      <bottom style="medium"/>
    </border>
    <border>
      <left style="thin"/>
      <right/>
      <top/>
      <bottom/>
    </border>
    <border>
      <left/>
      <right style="thin"/>
      <top style="medium"/>
      <bottom/>
    </border>
    <border>
      <left style="thin"/>
      <right style="thin"/>
      <top style="thin"/>
      <bottom/>
    </border>
    <border>
      <left style="thin"/>
      <right style="medium"/>
      <top style="thin"/>
      <bottom style="medium"/>
    </border>
    <border>
      <left style="medium"/>
      <right style="thin"/>
      <top style="thin"/>
      <bottom style="medium"/>
    </border>
    <border>
      <left style="thin"/>
      <right style="thin"/>
      <top style="thin"/>
      <bottom style="medium"/>
    </border>
    <border>
      <left/>
      <right style="thin"/>
      <top style="thin"/>
      <bottom/>
    </border>
    <border>
      <left/>
      <right/>
      <top style="thin"/>
      <bottom style="thin"/>
    </border>
    <border>
      <left/>
      <right style="thin"/>
      <top style="thin"/>
      <bottom style="thin"/>
    </border>
    <border>
      <left/>
      <right style="thin"/>
      <top/>
      <bottom/>
    </border>
    <border>
      <left/>
      <right/>
      <top/>
      <bottom style="thin"/>
    </border>
    <border>
      <left style="thin"/>
      <right style="mediumDashed"/>
      <top style="thin"/>
      <bottom style="thin"/>
    </border>
    <border>
      <left style="thin"/>
      <right/>
      <top style="thin"/>
      <bottom style="thin"/>
    </border>
    <border>
      <left style="thin"/>
      <right/>
      <top/>
      <bottom style="thin"/>
    </border>
    <border>
      <left style="thin"/>
      <right style="mediumDashed"/>
      <top style="medium"/>
      <bottom style="thin"/>
    </border>
    <border>
      <left style="thin"/>
      <right style="thin"/>
      <top style="medium"/>
      <bottom style="thin"/>
    </border>
    <border>
      <left style="thin"/>
      <right style="thin"/>
      <top/>
      <bottom style="thin"/>
    </border>
    <border>
      <left style="thin"/>
      <right style="mediumDashed"/>
      <top/>
      <bottom style="thin"/>
    </border>
    <border>
      <left/>
      <right/>
      <top style="thin"/>
      <bottom/>
    </border>
    <border>
      <left style="mediumDashed"/>
      <right style="thin"/>
      <top style="thin"/>
      <bottom style="thin"/>
    </border>
    <border>
      <left style="medium"/>
      <right/>
      <top style="thin"/>
      <bottom/>
    </border>
    <border>
      <left style="medium"/>
      <right/>
      <top/>
      <bottom/>
    </border>
    <border>
      <left/>
      <right style="thin"/>
      <top/>
      <bottom style="medium"/>
    </border>
    <border>
      <left/>
      <right style="thin"/>
      <top/>
      <bottom style="thin"/>
    </border>
    <border>
      <left/>
      <right style="thin"/>
      <top style="thin"/>
      <bottom style="medium"/>
    </border>
    <border>
      <left style="thin"/>
      <right style="mediumDashed"/>
      <top style="thin"/>
      <bottom/>
    </border>
    <border>
      <left style="mediumDashed"/>
      <right style="thin"/>
      <top style="thin"/>
      <bottom/>
    </border>
    <border>
      <left style="thin"/>
      <right/>
      <top style="thin"/>
      <bottom/>
    </border>
    <border>
      <left style="mediumDashed"/>
      <right style="thin"/>
      <top>
        <color indexed="63"/>
      </top>
      <bottom style="thin"/>
    </border>
    <border>
      <left style="mediumDashed"/>
      <right style="thin"/>
      <top style="thin"/>
      <bottom style="medium"/>
    </border>
    <border>
      <left style="thin"/>
      <right style="mediumDashed"/>
      <top style="thin"/>
      <bottom style="medium"/>
    </border>
    <border>
      <left style="thin"/>
      <right/>
      <top style="medium"/>
      <bottom style="thin"/>
    </border>
    <border>
      <left style="medium"/>
      <right/>
      <top/>
      <bottom style="thin"/>
    </border>
    <border>
      <left/>
      <right/>
      <top/>
      <bottom style="medium"/>
    </border>
    <border>
      <left style="thin"/>
      <right/>
      <top style="thin"/>
      <bottom style="medium"/>
    </border>
    <border>
      <left/>
      <right style="medium"/>
      <top style="thin"/>
      <bottom style="medium"/>
    </border>
    <border>
      <left style="medium"/>
      <right/>
      <top style="medium"/>
      <bottom/>
    </border>
    <border>
      <left style="medium"/>
      <right/>
      <top/>
      <bottom style="medium"/>
    </border>
    <border>
      <left/>
      <right/>
      <top style="medium"/>
      <bottom style="thin"/>
    </border>
    <border>
      <left/>
      <right style="medium"/>
      <top style="medium"/>
      <bottom style="thin"/>
    </border>
    <border>
      <left/>
      <right style="medium"/>
      <top style="thin"/>
      <bottom style="thin"/>
    </border>
    <border>
      <left style="medium"/>
      <right style="medium"/>
      <top style="medium"/>
      <bottom/>
    </border>
    <border>
      <left style="medium"/>
      <right style="medium"/>
      <top/>
      <bottom/>
    </border>
    <border>
      <left/>
      <right style="medium"/>
      <top/>
      <bottom style="thin"/>
    </border>
    <border>
      <left/>
      <right style="medium"/>
      <top style="thin"/>
      <bottom/>
    </border>
    <border>
      <left style="medium"/>
      <right style="medium"/>
      <top/>
      <bottom style="medium"/>
    </border>
    <border>
      <left/>
      <right style="thin"/>
      <top style="medium"/>
      <bottom style="thin"/>
    </border>
    <border>
      <left style="medium"/>
      <right style="thin"/>
      <top style="thin"/>
      <bottom style="thin"/>
    </border>
    <border>
      <left/>
      <right/>
      <top style="medium"/>
      <botto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20" borderId="0" applyNumberFormat="0" applyBorder="0" applyAlignment="0" applyProtection="0"/>
    <xf numFmtId="0" fontId="84" fillId="21" borderId="1" applyNumberFormat="0" applyAlignment="0" applyProtection="0"/>
    <xf numFmtId="0" fontId="85" fillId="22" borderId="2" applyNumberFormat="0" applyAlignment="0" applyProtection="0"/>
    <xf numFmtId="0" fontId="86" fillId="0" borderId="3" applyNumberFormat="0" applyFill="0" applyAlignment="0" applyProtection="0"/>
    <xf numFmtId="0" fontId="87" fillId="0" borderId="0" applyNumberFormat="0" applyFill="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8" fillId="29" borderId="1" applyNumberFormat="0" applyAlignment="0" applyProtection="0"/>
    <xf numFmtId="0" fontId="12" fillId="0" borderId="0" applyNumberFormat="0" applyFill="0" applyBorder="0" applyAlignment="0" applyProtection="0"/>
    <xf numFmtId="0" fontId="89" fillId="0" borderId="0" applyNumberFormat="0" applyFill="0" applyBorder="0" applyAlignment="0" applyProtection="0"/>
    <xf numFmtId="0" fontId="90" fillId="30" borderId="0" applyNumberFormat="0" applyBorder="0" applyAlignment="0" applyProtection="0"/>
    <xf numFmtId="172"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92" fillId="21" borderId="5"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6" applyNumberFormat="0" applyFill="0" applyAlignment="0" applyProtection="0"/>
    <xf numFmtId="0" fontId="97" fillId="0" borderId="7" applyNumberFormat="0" applyFill="0" applyAlignment="0" applyProtection="0"/>
    <xf numFmtId="0" fontId="87" fillId="0" borderId="8" applyNumberFormat="0" applyFill="0" applyAlignment="0" applyProtection="0"/>
    <xf numFmtId="0" fontId="98" fillId="0" borderId="9" applyNumberFormat="0" applyFill="0" applyAlignment="0" applyProtection="0"/>
  </cellStyleXfs>
  <cellXfs count="610">
    <xf numFmtId="0" fontId="0" fillId="0" borderId="0" xfId="0" applyAlignment="1">
      <alignment/>
    </xf>
    <xf numFmtId="0" fontId="0" fillId="0" borderId="0" xfId="0" applyFill="1" applyBorder="1" applyAlignment="1">
      <alignment/>
    </xf>
    <xf numFmtId="0" fontId="21" fillId="0" borderId="10" xfId="0" applyFont="1" applyBorder="1" applyAlignment="1">
      <alignment horizontal="center" vertical="center"/>
    </xf>
    <xf numFmtId="49" fontId="22" fillId="0" borderId="10" xfId="0" applyNumberFormat="1" applyFont="1" applyBorder="1" applyAlignment="1" quotePrefix="1">
      <alignment vertical="center"/>
    </xf>
    <xf numFmtId="0" fontId="0" fillId="0" borderId="10" xfId="0" applyBorder="1" applyAlignment="1">
      <alignment vertical="center"/>
    </xf>
    <xf numFmtId="0" fontId="22" fillId="0" borderId="10" xfId="0" applyFont="1" applyBorder="1" applyAlignment="1" quotePrefix="1">
      <alignment vertical="center"/>
    </xf>
    <xf numFmtId="0" fontId="22" fillId="0" borderId="10" xfId="0" applyFont="1" applyBorder="1" applyAlignment="1">
      <alignment horizontal="left" vertical="center"/>
    </xf>
    <xf numFmtId="0" fontId="23" fillId="0" borderId="10" xfId="0" applyFont="1" applyBorder="1" applyAlignment="1">
      <alignment horizontal="left" vertical="center"/>
    </xf>
    <xf numFmtId="0" fontId="22" fillId="0" borderId="10" xfId="0" applyFont="1" applyBorder="1" applyAlignment="1">
      <alignment vertical="center"/>
    </xf>
    <xf numFmtId="0" fontId="0" fillId="0" borderId="0" xfId="0" applyAlignment="1">
      <alignment horizontal="left"/>
    </xf>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0" fillId="33" borderId="0" xfId="0" applyFill="1" applyAlignment="1" applyProtection="1">
      <alignment/>
      <protection locked="0"/>
    </xf>
    <xf numFmtId="0" fontId="0" fillId="0" borderId="0" xfId="0" applyAlignment="1" applyProtection="1">
      <alignment/>
      <protection locked="0"/>
    </xf>
    <xf numFmtId="0" fontId="0" fillId="0" borderId="11" xfId="0" applyFont="1" applyFill="1" applyBorder="1" applyAlignment="1" applyProtection="1">
      <alignment horizontal="center" vertical="center"/>
      <protection locked="0"/>
    </xf>
    <xf numFmtId="0" fontId="8" fillId="33" borderId="0" xfId="0" applyFont="1" applyFill="1" applyBorder="1" applyAlignment="1" applyProtection="1">
      <alignment horizontal="center"/>
      <protection locked="0"/>
    </xf>
    <xf numFmtId="0" fontId="0" fillId="0" borderId="0" xfId="0" applyBorder="1" applyAlignment="1" applyProtection="1">
      <alignment/>
      <protection locked="0"/>
    </xf>
    <xf numFmtId="0" fontId="9" fillId="33" borderId="0" xfId="0" applyFont="1" applyFill="1" applyBorder="1" applyAlignment="1" applyProtection="1">
      <alignment horizontal="center"/>
      <protection locked="0"/>
    </xf>
    <xf numFmtId="0" fontId="0" fillId="0" borderId="12" xfId="0" applyFont="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locked="0"/>
    </xf>
    <xf numFmtId="0" fontId="8" fillId="33" borderId="14" xfId="0" applyFont="1" applyFill="1" applyBorder="1" applyAlignment="1" applyProtection="1">
      <alignment horizontal="center" vertical="center" textRotation="90"/>
      <protection locked="0"/>
    </xf>
    <xf numFmtId="0" fontId="3" fillId="33" borderId="0" xfId="0" applyFont="1" applyFill="1" applyBorder="1" applyAlignment="1" applyProtection="1">
      <alignment horizontal="center" vertical="center"/>
      <protection locked="0"/>
    </xf>
    <xf numFmtId="0" fontId="0" fillId="33" borderId="0" xfId="0" applyFill="1" applyBorder="1" applyAlignment="1" applyProtection="1">
      <alignment/>
      <protection locked="0"/>
    </xf>
    <xf numFmtId="173" fontId="3" fillId="0" borderId="15" xfId="48" applyNumberFormat="1" applyFont="1" applyFill="1" applyBorder="1" applyAlignment="1" applyProtection="1">
      <alignment horizontal="center" vertical="center" wrapText="1"/>
      <protection locked="0"/>
    </xf>
    <xf numFmtId="171" fontId="2" fillId="0" borderId="16" xfId="0" applyNumberFormat="1" applyFont="1" applyFill="1" applyBorder="1" applyAlignment="1" applyProtection="1">
      <alignment horizontal="center" vertical="center" wrapText="1"/>
      <protection locked="0"/>
    </xf>
    <xf numFmtId="171" fontId="2" fillId="0" borderId="17" xfId="0" applyNumberFormat="1" applyFont="1" applyFill="1" applyBorder="1" applyAlignment="1" applyProtection="1">
      <alignment horizontal="center" vertical="center" wrapText="1"/>
      <protection locked="0"/>
    </xf>
    <xf numFmtId="171" fontId="2" fillId="0" borderId="18" xfId="0" applyNumberFormat="1" applyFont="1" applyFill="1" applyBorder="1" applyAlignment="1" applyProtection="1">
      <alignment horizontal="center" vertical="center" wrapText="1"/>
      <protection locked="0"/>
    </xf>
    <xf numFmtId="171" fontId="2" fillId="0" borderId="19" xfId="0" applyNumberFormat="1" applyFont="1" applyFill="1" applyBorder="1" applyAlignment="1" applyProtection="1">
      <alignment horizontal="center" vertical="center" wrapText="1"/>
      <protection locked="0"/>
    </xf>
    <xf numFmtId="171" fontId="2" fillId="0" borderId="20" xfId="0" applyNumberFormat="1"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wrapText="1"/>
      <protection locked="0"/>
    </xf>
    <xf numFmtId="0" fontId="0" fillId="0" borderId="21" xfId="0" applyBorder="1" applyAlignment="1" applyProtection="1">
      <alignment horizontal="center" wrapText="1"/>
      <protection locked="0"/>
    </xf>
    <xf numFmtId="0" fontId="4" fillId="0" borderId="21" xfId="0" applyFont="1" applyFill="1" applyBorder="1" applyAlignment="1" applyProtection="1">
      <alignment horizontal="left" wrapText="1"/>
      <protection locked="0"/>
    </xf>
    <xf numFmtId="0" fontId="0" fillId="0" borderId="12" xfId="0" applyBorder="1" applyAlignment="1" applyProtection="1">
      <alignment horizontal="center" wrapText="1"/>
      <protection locked="0"/>
    </xf>
    <xf numFmtId="0" fontId="4" fillId="0" borderId="21" xfId="0" applyFont="1" applyBorder="1" applyAlignment="1" applyProtection="1">
      <alignment vertical="center" wrapText="1"/>
      <protection locked="0"/>
    </xf>
    <xf numFmtId="0" fontId="4" fillId="0" borderId="22" xfId="0" applyFont="1" applyFill="1" applyBorder="1" applyAlignment="1" applyProtection="1">
      <alignment horizontal="left" wrapText="1"/>
      <protection locked="0"/>
    </xf>
    <xf numFmtId="0" fontId="10" fillId="34" borderId="21" xfId="0" applyFont="1" applyFill="1" applyBorder="1" applyAlignment="1" applyProtection="1">
      <alignment horizontal="left" wrapText="1"/>
      <protection locked="0"/>
    </xf>
    <xf numFmtId="0" fontId="10" fillId="34" borderId="22" xfId="0" applyFont="1" applyFill="1" applyBorder="1" applyAlignment="1" applyProtection="1">
      <alignment horizontal="left" wrapText="1"/>
      <protection locked="0"/>
    </xf>
    <xf numFmtId="0" fontId="6" fillId="0" borderId="23" xfId="0" applyFont="1" applyBorder="1" applyAlignment="1" applyProtection="1">
      <alignment/>
      <protection locked="0"/>
    </xf>
    <xf numFmtId="0" fontId="3" fillId="35" borderId="21" xfId="0" applyFont="1" applyFill="1" applyBorder="1" applyAlignment="1" applyProtection="1">
      <alignment horizontal="center" wrapText="1"/>
      <protection locked="0"/>
    </xf>
    <xf numFmtId="0" fontId="15" fillId="0" borderId="0" xfId="0" applyFont="1" applyAlignment="1" applyProtection="1">
      <alignment/>
      <protection locked="0"/>
    </xf>
    <xf numFmtId="0" fontId="17" fillId="33" borderId="0" xfId="0" applyFont="1" applyFill="1" applyAlignment="1" applyProtection="1">
      <alignment/>
      <protection locked="0"/>
    </xf>
    <xf numFmtId="0" fontId="11" fillId="0" borderId="0" xfId="0" applyFont="1" applyFill="1" applyBorder="1" applyAlignment="1" applyProtection="1">
      <alignment horizontal="center"/>
      <protection locked="0"/>
    </xf>
    <xf numFmtId="171" fontId="11" fillId="0" borderId="0" xfId="0" applyNumberFormat="1" applyFont="1" applyFill="1" applyBorder="1" applyAlignment="1" applyProtection="1">
      <alignment horizontal="center"/>
      <protection locked="0"/>
    </xf>
    <xf numFmtId="0" fontId="15" fillId="33" borderId="0" xfId="0" applyFont="1" applyFill="1" applyAlignment="1" applyProtection="1">
      <alignment/>
      <protection locked="0"/>
    </xf>
    <xf numFmtId="0" fontId="0" fillId="0" borderId="0" xfId="0" applyFill="1" applyBorder="1" applyAlignment="1" applyProtection="1">
      <alignment/>
      <protection locked="0"/>
    </xf>
    <xf numFmtId="0" fontId="9" fillId="0" borderId="0" xfId="0" applyFont="1" applyFill="1" applyBorder="1" applyAlignment="1" applyProtection="1">
      <alignment wrapText="1"/>
      <protection locked="0"/>
    </xf>
    <xf numFmtId="172" fontId="3" fillId="0" borderId="0" xfId="48" applyFont="1" applyFill="1" applyBorder="1" applyAlignment="1" applyProtection="1">
      <alignment/>
      <protection locked="0"/>
    </xf>
    <xf numFmtId="171" fontId="2" fillId="0" borderId="0" xfId="0" applyNumberFormat="1" applyFont="1" applyFill="1" applyBorder="1" applyAlignment="1" applyProtection="1">
      <alignment/>
      <protection locked="0"/>
    </xf>
    <xf numFmtId="9" fontId="3" fillId="0" borderId="0" xfId="54" applyFont="1" applyFill="1" applyBorder="1" applyAlignment="1" applyProtection="1">
      <alignment/>
      <protection locked="0"/>
    </xf>
    <xf numFmtId="0" fontId="14" fillId="0" borderId="0" xfId="0" applyFont="1" applyAlignment="1" applyProtection="1">
      <alignment/>
      <protection locked="0"/>
    </xf>
    <xf numFmtId="0" fontId="3" fillId="0" borderId="0" xfId="0" applyFont="1" applyFill="1" applyBorder="1" applyAlignment="1" applyProtection="1">
      <alignment/>
      <protection locked="0"/>
    </xf>
    <xf numFmtId="0" fontId="13" fillId="33" borderId="0" xfId="0" applyFont="1" applyFill="1" applyAlignment="1" applyProtection="1">
      <alignment/>
      <protection locked="0"/>
    </xf>
    <xf numFmtId="0" fontId="23" fillId="0" borderId="10"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xf>
    <xf numFmtId="0" fontId="0" fillId="0" borderId="24" xfId="0" applyFont="1" applyFill="1" applyBorder="1" applyAlignment="1">
      <alignment horizontal="center" vertical="center"/>
    </xf>
    <xf numFmtId="0" fontId="0" fillId="0" borderId="0" xfId="0" applyBorder="1" applyAlignment="1">
      <alignment/>
    </xf>
    <xf numFmtId="0" fontId="0" fillId="0" borderId="0" xfId="0" applyFill="1" applyBorder="1" applyAlignment="1">
      <alignment/>
    </xf>
    <xf numFmtId="0" fontId="5" fillId="0" borderId="24" xfId="0" applyFont="1" applyBorder="1" applyAlignment="1">
      <alignment horizontal="justify" vertical="top" wrapText="1"/>
    </xf>
    <xf numFmtId="0" fontId="0" fillId="0" borderId="0" xfId="0" applyFill="1" applyAlignment="1">
      <alignment/>
    </xf>
    <xf numFmtId="0" fontId="2" fillId="0" borderId="0" xfId="0" applyFont="1" applyFill="1" applyBorder="1" applyAlignment="1">
      <alignment vertical="center"/>
    </xf>
    <xf numFmtId="0" fontId="0" fillId="0" borderId="0" xfId="0" applyFill="1" applyAlignment="1">
      <alignment horizontal="center"/>
    </xf>
    <xf numFmtId="0" fontId="2" fillId="0" borderId="0" xfId="0" applyFont="1" applyFill="1" applyAlignment="1">
      <alignment/>
    </xf>
    <xf numFmtId="0" fontId="0" fillId="0" borderId="24" xfId="0" applyFill="1" applyBorder="1" applyAlignment="1">
      <alignment horizontal="center"/>
    </xf>
    <xf numFmtId="0" fontId="0" fillId="0" borderId="0" xfId="0" applyFill="1" applyBorder="1" applyAlignment="1">
      <alignment horizontal="center" vertical="center" textRotation="90" wrapText="1"/>
    </xf>
    <xf numFmtId="0" fontId="0" fillId="0" borderId="24" xfId="0" applyFill="1" applyBorder="1" applyAlignment="1">
      <alignment horizontal="center" vertical="center"/>
    </xf>
    <xf numFmtId="0" fontId="0" fillId="0" borderId="0" xfId="0"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horizontal="justify" wrapText="1"/>
    </xf>
    <xf numFmtId="0" fontId="2" fillId="0" borderId="24" xfId="0" applyNumberFormat="1" applyFont="1" applyBorder="1" applyAlignment="1" quotePrefix="1">
      <alignment horizontal="left" vertical="top"/>
    </xf>
    <xf numFmtId="0" fontId="0" fillId="0" borderId="0" xfId="0" applyAlignment="1">
      <alignment horizontal="center" vertical="center" textRotation="90"/>
    </xf>
    <xf numFmtId="0" fontId="25" fillId="0" borderId="0" xfId="45" applyFont="1" applyFill="1" applyBorder="1" applyAlignment="1" applyProtection="1">
      <alignment horizontal="center" vertical="center" textRotation="90"/>
      <protection/>
    </xf>
    <xf numFmtId="0" fontId="2" fillId="0" borderId="0" xfId="0" applyNumberFormat="1" applyFont="1" applyBorder="1" applyAlignment="1" quotePrefix="1">
      <alignment horizontal="left" vertical="top"/>
    </xf>
    <xf numFmtId="0" fontId="0" fillId="0" borderId="0" xfId="0" applyFill="1" applyBorder="1" applyAlignment="1">
      <alignment horizontal="justify" vertical="top" wrapText="1"/>
    </xf>
    <xf numFmtId="172" fontId="0" fillId="34" borderId="10" xfId="48" applyFont="1" applyFill="1" applyBorder="1" applyAlignment="1" applyProtection="1">
      <alignment horizontal="center" vertical="center"/>
      <protection/>
    </xf>
    <xf numFmtId="172" fontId="0" fillId="34" borderId="25" xfId="48" applyFont="1" applyFill="1" applyBorder="1" applyAlignment="1" applyProtection="1">
      <alignment horizontal="center" vertical="center"/>
      <protection/>
    </xf>
    <xf numFmtId="172" fontId="0" fillId="34" borderId="10" xfId="48" applyFont="1" applyFill="1" applyBorder="1" applyAlignment="1">
      <alignment horizontal="center" vertical="center"/>
    </xf>
    <xf numFmtId="2" fontId="0" fillId="34" borderId="25" xfId="48" applyNumberFormat="1" applyFont="1" applyFill="1" applyBorder="1" applyAlignment="1">
      <alignment horizontal="center" vertical="center"/>
    </xf>
    <xf numFmtId="172" fontId="0" fillId="34" borderId="26" xfId="48" applyFont="1" applyFill="1" applyBorder="1" applyAlignment="1">
      <alignment horizontal="center" vertical="center"/>
    </xf>
    <xf numFmtId="2" fontId="0" fillId="34" borderId="10" xfId="48" applyNumberFormat="1" applyFont="1" applyFill="1" applyBorder="1" applyAlignment="1">
      <alignment horizontal="center" vertical="center"/>
    </xf>
    <xf numFmtId="1" fontId="0" fillId="34" borderId="25" xfId="0" applyNumberFormat="1" applyFont="1" applyFill="1" applyBorder="1" applyAlignment="1" applyProtection="1">
      <alignment horizontal="center" vertical="center"/>
      <protection/>
    </xf>
    <xf numFmtId="1" fontId="0" fillId="34" borderId="10" xfId="0" applyNumberFormat="1" applyFont="1" applyFill="1" applyBorder="1" applyAlignment="1" applyProtection="1">
      <alignment horizontal="center" vertical="center"/>
      <protection/>
    </xf>
    <xf numFmtId="172" fontId="27" fillId="36" borderId="10" xfId="48" applyFont="1" applyFill="1" applyBorder="1" applyAlignment="1" applyProtection="1">
      <alignment horizontal="center" vertical="center" wrapText="1"/>
      <protection/>
    </xf>
    <xf numFmtId="172" fontId="2" fillId="36" borderId="25" xfId="48" applyFont="1" applyFill="1" applyBorder="1" applyAlignment="1" applyProtection="1">
      <alignment horizontal="center" vertical="center" wrapText="1"/>
      <protection/>
    </xf>
    <xf numFmtId="172" fontId="2" fillId="36" borderId="10" xfId="48" applyFont="1" applyFill="1" applyBorder="1" applyAlignment="1" applyProtection="1">
      <alignment horizontal="center" vertical="center" wrapText="1"/>
      <protection/>
    </xf>
    <xf numFmtId="172" fontId="27" fillId="36" borderId="16" xfId="48" applyFont="1" applyFill="1" applyBorder="1" applyAlignment="1" applyProtection="1">
      <alignment horizontal="center" vertical="center" wrapText="1"/>
      <protection/>
    </xf>
    <xf numFmtId="172" fontId="0" fillId="34" borderId="26" xfId="48" applyFont="1" applyFill="1" applyBorder="1" applyAlignment="1" applyProtection="1">
      <alignment horizontal="center" vertical="center"/>
      <protection/>
    </xf>
    <xf numFmtId="172" fontId="28" fillId="37" borderId="10" xfId="48" applyFont="1" applyFill="1" applyBorder="1" applyAlignment="1" applyProtection="1">
      <alignment horizontal="center" vertical="center" wrapText="1"/>
      <protection/>
    </xf>
    <xf numFmtId="2" fontId="0" fillId="34" borderId="25" xfId="0" applyNumberFormat="1" applyFont="1" applyFill="1" applyBorder="1" applyAlignment="1" applyProtection="1">
      <alignment horizontal="center" vertical="center"/>
      <protection/>
    </xf>
    <xf numFmtId="2" fontId="0" fillId="34" borderId="10" xfId="0" applyNumberFormat="1" applyFont="1" applyFill="1" applyBorder="1" applyAlignment="1" applyProtection="1">
      <alignment horizontal="center" vertical="center"/>
      <protection/>
    </xf>
    <xf numFmtId="0" fontId="0" fillId="0" borderId="23" xfId="0" applyBorder="1" applyAlignment="1">
      <alignment horizontal="center" vertical="center" textRotation="90"/>
    </xf>
    <xf numFmtId="0" fontId="22"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30" fillId="0" borderId="0" xfId="0" applyFont="1" applyAlignment="1" applyProtection="1">
      <alignment/>
      <protection locked="0"/>
    </xf>
    <xf numFmtId="0" fontId="21" fillId="0" borderId="10" xfId="0" applyFont="1" applyBorder="1" applyAlignment="1">
      <alignment horizontal="justify" vertical="center" wrapText="1"/>
    </xf>
    <xf numFmtId="0" fontId="31" fillId="0" borderId="10" xfId="0" applyFont="1" applyBorder="1" applyAlignment="1">
      <alignment horizontal="justify" vertical="center" wrapText="1"/>
    </xf>
    <xf numFmtId="0" fontId="25" fillId="0" borderId="23" xfId="45" applyFont="1" applyFill="1" applyBorder="1" applyAlignment="1" applyProtection="1">
      <alignment horizontal="center" vertical="center" textRotation="90"/>
      <protection/>
    </xf>
    <xf numFmtId="0" fontId="0" fillId="0" borderId="23" xfId="0" applyFill="1" applyBorder="1" applyAlignment="1">
      <alignment/>
    </xf>
    <xf numFmtId="0" fontId="0" fillId="0" borderId="27" xfId="0" applyFill="1" applyBorder="1" applyAlignment="1">
      <alignment/>
    </xf>
    <xf numFmtId="0" fontId="3" fillId="0" borderId="23" xfId="0" applyFont="1" applyFill="1" applyBorder="1" applyAlignment="1">
      <alignment horizontal="center" vertical="center" textRotation="90"/>
    </xf>
    <xf numFmtId="0" fontId="0" fillId="0" borderId="23" xfId="0" applyFill="1" applyBorder="1" applyAlignment="1">
      <alignment horizontal="center" vertical="center" textRotation="90"/>
    </xf>
    <xf numFmtId="172" fontId="27" fillId="36" borderId="10" xfId="48" applyFont="1" applyFill="1" applyBorder="1" applyAlignment="1" applyProtection="1">
      <alignment horizontal="center" vertical="center" wrapText="1"/>
      <protection locked="0"/>
    </xf>
    <xf numFmtId="0" fontId="3" fillId="38" borderId="22" xfId="0" applyFont="1" applyFill="1" applyBorder="1" applyAlignment="1" applyProtection="1">
      <alignment horizontal="left" wrapText="1"/>
      <protection locked="0"/>
    </xf>
    <xf numFmtId="2" fontId="2" fillId="39" borderId="28" xfId="0" applyNumberFormat="1" applyFont="1" applyFill="1" applyBorder="1" applyAlignment="1" applyProtection="1">
      <alignment horizontal="center" vertical="center" wrapText="1"/>
      <protection locked="0"/>
    </xf>
    <xf numFmtId="2" fontId="2" fillId="39" borderId="29" xfId="0" applyNumberFormat="1" applyFont="1" applyFill="1" applyBorder="1" applyAlignment="1" applyProtection="1">
      <alignment horizontal="center" vertical="center" wrapText="1"/>
      <protection locked="0"/>
    </xf>
    <xf numFmtId="172" fontId="0" fillId="39" borderId="10" xfId="48" applyFont="1" applyFill="1" applyBorder="1" applyAlignment="1" applyProtection="1">
      <alignment horizontal="center" vertical="center"/>
      <protection locked="0"/>
    </xf>
    <xf numFmtId="2" fontId="0" fillId="39" borderId="25" xfId="48" applyNumberFormat="1" applyFont="1" applyFill="1" applyBorder="1" applyAlignment="1" applyProtection="1">
      <alignment horizontal="center" vertical="center"/>
      <protection locked="0"/>
    </xf>
    <xf numFmtId="2" fontId="0" fillId="39" borderId="10" xfId="48" applyNumberFormat="1" applyFont="1" applyFill="1" applyBorder="1" applyAlignment="1" applyProtection="1">
      <alignment horizontal="center" vertical="center"/>
      <protection locked="0"/>
    </xf>
    <xf numFmtId="2" fontId="0" fillId="39" borderId="25" xfId="0" applyNumberFormat="1" applyFont="1" applyFill="1" applyBorder="1" applyAlignment="1" applyProtection="1">
      <alignment horizontal="center" vertical="center"/>
      <protection locked="0"/>
    </xf>
    <xf numFmtId="172" fontId="0" fillId="39" borderId="26" xfId="48" applyFont="1" applyFill="1" applyBorder="1" applyAlignment="1" applyProtection="1">
      <alignment horizontal="center" vertical="center"/>
      <protection locked="0"/>
    </xf>
    <xf numFmtId="2" fontId="0" fillId="39" borderId="10" xfId="0" applyNumberFormat="1" applyFont="1" applyFill="1" applyBorder="1" applyAlignment="1" applyProtection="1">
      <alignment horizontal="center" vertical="center"/>
      <protection locked="0"/>
    </xf>
    <xf numFmtId="172" fontId="0" fillId="39" borderId="30" xfId="48" applyFont="1" applyFill="1" applyBorder="1" applyAlignment="1" applyProtection="1">
      <alignment horizontal="center" vertical="center"/>
      <protection locked="0"/>
    </xf>
    <xf numFmtId="2" fontId="0" fillId="39" borderId="31" xfId="0" applyNumberFormat="1" applyFont="1" applyFill="1" applyBorder="1" applyAlignment="1" applyProtection="1">
      <alignment horizontal="center" vertical="center"/>
      <protection locked="0"/>
    </xf>
    <xf numFmtId="172" fontId="0" fillId="39" borderId="27" xfId="48" applyFont="1" applyFill="1" applyBorder="1" applyAlignment="1" applyProtection="1">
      <alignment horizontal="center" vertical="center"/>
      <protection locked="0"/>
    </xf>
    <xf numFmtId="2" fontId="0" fillId="39" borderId="30" xfId="0" applyNumberFormat="1" applyFont="1" applyFill="1" applyBorder="1" applyAlignment="1" applyProtection="1">
      <alignment horizontal="center" vertical="center"/>
      <protection locked="0"/>
    </xf>
    <xf numFmtId="0" fontId="3" fillId="38" borderId="21" xfId="0" applyFont="1" applyFill="1" applyBorder="1" applyAlignment="1" applyProtection="1">
      <alignment horizontal="center" wrapText="1"/>
      <protection locked="0"/>
    </xf>
    <xf numFmtId="172" fontId="2" fillId="38" borderId="10" xfId="48" applyFont="1" applyFill="1" applyBorder="1" applyAlignment="1" applyProtection="1">
      <alignment horizontal="center" vertical="center" wrapText="1"/>
      <protection/>
    </xf>
    <xf numFmtId="0" fontId="3" fillId="38" borderId="32" xfId="0" applyFont="1" applyFill="1" applyBorder="1" applyAlignment="1" applyProtection="1">
      <alignment horizontal="center" wrapText="1"/>
      <protection locked="0"/>
    </xf>
    <xf numFmtId="171" fontId="2" fillId="38" borderId="10" xfId="48" applyNumberFormat="1" applyFont="1" applyFill="1" applyBorder="1" applyAlignment="1" applyProtection="1">
      <alignment horizontal="center" vertical="center" wrapText="1"/>
      <protection/>
    </xf>
    <xf numFmtId="172" fontId="2" fillId="38" borderId="26" xfId="48" applyFont="1" applyFill="1" applyBorder="1" applyAlignment="1" applyProtection="1">
      <alignment horizontal="center" vertical="center"/>
      <protection/>
    </xf>
    <xf numFmtId="2" fontId="2" fillId="38" borderId="10" xfId="0" applyNumberFormat="1" applyFont="1" applyFill="1" applyBorder="1" applyAlignment="1" applyProtection="1">
      <alignment horizontal="center" vertical="center"/>
      <protection/>
    </xf>
    <xf numFmtId="174" fontId="0" fillId="38" borderId="10" xfId="0" applyNumberFormat="1" applyFont="1" applyFill="1" applyBorder="1" applyAlignment="1" applyProtection="1">
      <alignment horizontal="center" wrapText="1"/>
      <protection/>
    </xf>
    <xf numFmtId="172" fontId="2" fillId="38" borderId="16" xfId="48" applyFont="1" applyFill="1" applyBorder="1" applyAlignment="1" applyProtection="1">
      <alignment horizontal="center" vertical="center"/>
      <protection/>
    </xf>
    <xf numFmtId="172" fontId="2" fillId="38" borderId="19" xfId="48" applyFont="1" applyFill="1" applyBorder="1" applyAlignment="1" applyProtection="1">
      <alignment horizontal="center" vertical="center"/>
      <protection/>
    </xf>
    <xf numFmtId="172" fontId="0" fillId="34" borderId="10" xfId="48" applyFont="1" applyFill="1" applyBorder="1" applyAlignment="1" applyProtection="1">
      <alignment vertical="center"/>
      <protection/>
    </xf>
    <xf numFmtId="172" fontId="0" fillId="39" borderId="10" xfId="48" applyFont="1" applyFill="1" applyBorder="1" applyAlignment="1" applyProtection="1">
      <alignment vertical="center"/>
      <protection locked="0"/>
    </xf>
    <xf numFmtId="174" fontId="29" fillId="34" borderId="10" xfId="0" applyNumberFormat="1" applyFont="1" applyFill="1" applyBorder="1" applyAlignment="1" applyProtection="1">
      <alignment horizontal="left" wrapText="1"/>
      <protection/>
    </xf>
    <xf numFmtId="174" fontId="29" fillId="34" borderId="10" xfId="0" applyNumberFormat="1" applyFont="1" applyFill="1" applyBorder="1" applyAlignment="1" applyProtection="1">
      <alignment horizontal="center" wrapText="1"/>
      <protection/>
    </xf>
    <xf numFmtId="172" fontId="2" fillId="39" borderId="28" xfId="0" applyNumberFormat="1" applyFont="1" applyFill="1" applyBorder="1" applyAlignment="1" applyProtection="1">
      <alignment horizontal="center" vertical="center" wrapText="1"/>
      <protection locked="0"/>
    </xf>
    <xf numFmtId="172" fontId="0" fillId="34" borderId="25" xfId="48" applyNumberFormat="1" applyFont="1" applyFill="1" applyBorder="1" applyAlignment="1" applyProtection="1">
      <alignment horizontal="center" vertical="center"/>
      <protection/>
    </xf>
    <xf numFmtId="172" fontId="0" fillId="39" borderId="25" xfId="48" applyNumberFormat="1" applyFont="1" applyFill="1" applyBorder="1" applyAlignment="1" applyProtection="1">
      <alignment horizontal="center" vertical="center"/>
      <protection locked="0"/>
    </xf>
    <xf numFmtId="172" fontId="0" fillId="34" borderId="25" xfId="48" applyNumberFormat="1" applyFont="1" applyFill="1" applyBorder="1" applyAlignment="1">
      <alignment horizontal="center" vertical="center"/>
    </xf>
    <xf numFmtId="172" fontId="0" fillId="39" borderId="10" xfId="48" applyNumberFormat="1" applyFont="1" applyFill="1" applyBorder="1" applyAlignment="1" applyProtection="1">
      <alignment horizontal="center" vertical="center"/>
      <protection locked="0"/>
    </xf>
    <xf numFmtId="172" fontId="2" fillId="38" borderId="25" xfId="0" applyNumberFormat="1" applyFont="1" applyFill="1" applyBorder="1" applyAlignment="1" applyProtection="1">
      <alignment horizontal="center" vertical="center" wrapText="1"/>
      <protection/>
    </xf>
    <xf numFmtId="172" fontId="0" fillId="39" borderId="31" xfId="48" applyNumberFormat="1" applyFont="1" applyFill="1" applyBorder="1" applyAlignment="1" applyProtection="1">
      <alignment horizontal="center" vertical="center"/>
      <protection locked="0"/>
    </xf>
    <xf numFmtId="174" fontId="0" fillId="34" borderId="33" xfId="48" applyNumberFormat="1" applyFont="1" applyFill="1" applyBorder="1" applyAlignment="1" applyProtection="1">
      <alignment horizontal="center" vertical="center"/>
      <protection/>
    </xf>
    <xf numFmtId="174" fontId="0" fillId="38" borderId="33" xfId="0" applyNumberFormat="1" applyFont="1" applyFill="1" applyBorder="1" applyAlignment="1" applyProtection="1">
      <alignment horizontal="center" wrapText="1"/>
      <protection/>
    </xf>
    <xf numFmtId="174" fontId="0" fillId="38" borderId="33" xfId="0" applyNumberFormat="1" applyFont="1" applyFill="1" applyBorder="1" applyAlignment="1" applyProtection="1">
      <alignment horizontal="center" vertical="center" wrapText="1"/>
      <protection/>
    </xf>
    <xf numFmtId="174" fontId="0" fillId="34" borderId="22" xfId="48" applyNumberFormat="1" applyFont="1" applyFill="1" applyBorder="1" applyAlignment="1" applyProtection="1">
      <alignment horizontal="center" vertical="center"/>
      <protection/>
    </xf>
    <xf numFmtId="174" fontId="0" fillId="38" borderId="22" xfId="0" applyNumberFormat="1" applyFont="1" applyFill="1" applyBorder="1" applyAlignment="1" applyProtection="1">
      <alignment horizontal="center" wrapText="1"/>
      <protection/>
    </xf>
    <xf numFmtId="174" fontId="0" fillId="34" borderId="21" xfId="48" applyNumberFormat="1" applyFont="1" applyFill="1" applyBorder="1" applyAlignment="1" applyProtection="1">
      <alignment horizontal="center" vertical="center"/>
      <protection/>
    </xf>
    <xf numFmtId="174" fontId="2" fillId="36" borderId="22" xfId="48" applyNumberFormat="1" applyFont="1" applyFill="1" applyBorder="1" applyAlignment="1" applyProtection="1">
      <alignment horizontal="center" vertical="center" wrapText="1"/>
      <protection/>
    </xf>
    <xf numFmtId="174" fontId="0" fillId="34" borderId="21" xfId="0" applyNumberFormat="1" applyFont="1" applyFill="1" applyBorder="1" applyAlignment="1" applyProtection="1">
      <alignment horizontal="center" vertical="center"/>
      <protection/>
    </xf>
    <xf numFmtId="174" fontId="0" fillId="34" borderId="22" xfId="0" applyNumberFormat="1" applyFont="1" applyFill="1" applyBorder="1" applyAlignment="1" applyProtection="1">
      <alignment horizontal="center" vertical="center"/>
      <protection/>
    </xf>
    <xf numFmtId="0" fontId="0" fillId="0" borderId="34" xfId="0" applyFont="1" applyBorder="1" applyAlignment="1" applyProtection="1">
      <alignment horizontal="center" vertical="center"/>
      <protection locked="0"/>
    </xf>
    <xf numFmtId="0" fontId="0" fillId="0" borderId="10" xfId="0" applyBorder="1" applyAlignment="1">
      <alignment/>
    </xf>
    <xf numFmtId="0" fontId="0" fillId="0" borderId="19" xfId="0" applyBorder="1" applyAlignment="1">
      <alignment/>
    </xf>
    <xf numFmtId="0" fontId="0" fillId="0" borderId="16" xfId="0" applyBorder="1" applyAlignment="1">
      <alignment/>
    </xf>
    <xf numFmtId="0" fontId="0" fillId="0" borderId="29" xfId="0" applyBorder="1" applyAlignment="1">
      <alignment/>
    </xf>
    <xf numFmtId="0" fontId="2" fillId="0" borderId="10" xfId="0" applyFont="1" applyBorder="1" applyAlignment="1" applyProtection="1">
      <alignment/>
      <protection locked="0"/>
    </xf>
    <xf numFmtId="0" fontId="0" fillId="38" borderId="10" xfId="0" applyFill="1" applyBorder="1" applyAlignment="1">
      <alignment/>
    </xf>
    <xf numFmtId="0" fontId="0" fillId="0" borderId="29" xfId="0" applyBorder="1" applyAlignment="1" applyProtection="1">
      <alignment horizontal="center" wrapText="1"/>
      <protection locked="0"/>
    </xf>
    <xf numFmtId="0" fontId="3" fillId="35" borderId="19" xfId="0" applyFont="1" applyFill="1" applyBorder="1" applyAlignment="1" applyProtection="1">
      <alignment horizontal="center" wrapText="1"/>
      <protection locked="0"/>
    </xf>
    <xf numFmtId="174" fontId="10" fillId="34" borderId="10" xfId="0" applyNumberFormat="1" applyFont="1" applyFill="1" applyBorder="1" applyAlignment="1" applyProtection="1">
      <alignment horizontal="left" wrapText="1"/>
      <protection/>
    </xf>
    <xf numFmtId="0" fontId="37" fillId="33" borderId="0" xfId="45" applyFont="1" applyFill="1" applyBorder="1" applyAlignment="1" applyProtection="1">
      <alignment horizontal="center"/>
      <protection locked="0"/>
    </xf>
    <xf numFmtId="0" fontId="19" fillId="33" borderId="0" xfId="45" applyFont="1" applyFill="1" applyBorder="1" applyAlignment="1" applyProtection="1">
      <alignment horizontal="center" vertical="center"/>
      <protection locked="0"/>
    </xf>
    <xf numFmtId="0" fontId="0" fillId="33" borderId="0" xfId="0" applyFill="1" applyAlignment="1">
      <alignment/>
    </xf>
    <xf numFmtId="0" fontId="0" fillId="33" borderId="0" xfId="0" applyFill="1" applyBorder="1" applyAlignment="1">
      <alignment/>
    </xf>
    <xf numFmtId="0" fontId="5" fillId="33" borderId="24" xfId="0" applyFont="1" applyFill="1" applyBorder="1" applyAlignment="1">
      <alignment horizontal="justify" vertical="top" wrapText="1"/>
    </xf>
    <xf numFmtId="0" fontId="0" fillId="33" borderId="0" xfId="0" applyFill="1" applyAlignment="1">
      <alignment horizontal="left"/>
    </xf>
    <xf numFmtId="0" fontId="0" fillId="33" borderId="0" xfId="0" applyFill="1" applyAlignment="1">
      <alignment vertical="center"/>
    </xf>
    <xf numFmtId="0" fontId="2" fillId="39" borderId="10" xfId="0" applyFont="1" applyFill="1" applyBorder="1" applyAlignment="1">
      <alignment horizontal="center" vertical="center"/>
    </xf>
    <xf numFmtId="0" fontId="2" fillId="39" borderId="10" xfId="0" applyFont="1" applyFill="1" applyBorder="1" applyAlignment="1">
      <alignment horizontal="center" vertical="center" wrapText="1"/>
    </xf>
    <xf numFmtId="49" fontId="0" fillId="33" borderId="10" xfId="0" applyNumberFormat="1" applyFont="1" applyFill="1" applyBorder="1" applyAlignment="1" quotePrefix="1">
      <alignment horizontal="center" vertical="center"/>
    </xf>
    <xf numFmtId="0" fontId="2" fillId="40"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quotePrefix="1">
      <alignment horizontal="center" vertical="center"/>
    </xf>
    <xf numFmtId="0" fontId="0" fillId="33" borderId="10" xfId="0" applyFont="1" applyFill="1" applyBorder="1" applyAlignment="1">
      <alignment horizontal="center" vertical="center" wrapText="1"/>
    </xf>
    <xf numFmtId="0" fontId="38" fillId="33" borderId="10" xfId="0" applyFont="1" applyFill="1" applyBorder="1" applyAlignment="1">
      <alignment horizontal="center" vertical="center"/>
    </xf>
    <xf numFmtId="0" fontId="38" fillId="40" borderId="10" xfId="0" applyFont="1" applyFill="1" applyBorder="1" applyAlignment="1">
      <alignment horizontal="center" vertical="center"/>
    </xf>
    <xf numFmtId="0" fontId="0" fillId="33" borderId="10" xfId="0" applyFont="1" applyFill="1" applyBorder="1" applyAlignment="1">
      <alignment horizontal="left" vertical="center" wrapText="1"/>
    </xf>
    <xf numFmtId="0" fontId="2" fillId="40" borderId="10" xfId="0" applyFont="1" applyFill="1" applyBorder="1" applyAlignment="1">
      <alignment horizontal="center" vertical="center"/>
    </xf>
    <xf numFmtId="0" fontId="2" fillId="40" borderId="10" xfId="0" applyFont="1" applyFill="1" applyBorder="1" applyAlignment="1" quotePrefix="1">
      <alignment horizontal="center" vertical="center"/>
    </xf>
    <xf numFmtId="49" fontId="2" fillId="40" borderId="10" xfId="0" applyNumberFormat="1" applyFont="1" applyFill="1" applyBorder="1" applyAlignment="1" quotePrefix="1">
      <alignment horizontal="center" vertical="center"/>
    </xf>
    <xf numFmtId="0" fontId="11" fillId="33" borderId="0" xfId="0" applyFont="1" applyFill="1" applyBorder="1" applyAlignment="1" applyProtection="1">
      <alignment horizontal="center"/>
      <protection locked="0"/>
    </xf>
    <xf numFmtId="171" fontId="11" fillId="33" borderId="0" xfId="0" applyNumberFormat="1" applyFont="1" applyFill="1" applyBorder="1" applyAlignment="1" applyProtection="1">
      <alignment horizontal="center"/>
      <protection locked="0"/>
    </xf>
    <xf numFmtId="0" fontId="35" fillId="33" borderId="0" xfId="0" applyFont="1" applyFill="1" applyAlignment="1" applyProtection="1">
      <alignment/>
      <protection locked="0"/>
    </xf>
    <xf numFmtId="0" fontId="9" fillId="33" borderId="0" xfId="0" applyFont="1" applyFill="1" applyBorder="1" applyAlignment="1" applyProtection="1">
      <alignment wrapText="1"/>
      <protection locked="0"/>
    </xf>
    <xf numFmtId="172" fontId="3" fillId="33" borderId="0" xfId="48" applyFont="1" applyFill="1" applyBorder="1" applyAlignment="1" applyProtection="1">
      <alignment/>
      <protection locked="0"/>
    </xf>
    <xf numFmtId="171" fontId="2" fillId="33" borderId="0" xfId="0" applyNumberFormat="1" applyFont="1" applyFill="1" applyBorder="1" applyAlignment="1" applyProtection="1">
      <alignment/>
      <protection locked="0"/>
    </xf>
    <xf numFmtId="0" fontId="3" fillId="33" borderId="0" xfId="0" applyFont="1" applyFill="1" applyBorder="1" applyAlignment="1" applyProtection="1">
      <alignment/>
      <protection locked="0"/>
    </xf>
    <xf numFmtId="0" fontId="7" fillId="33" borderId="0" xfId="0" applyFont="1" applyFill="1" applyAlignment="1" applyProtection="1">
      <alignment/>
      <protection locked="0"/>
    </xf>
    <xf numFmtId="0" fontId="0" fillId="0" borderId="35" xfId="0" applyBorder="1" applyAlignment="1" applyProtection="1">
      <alignment horizontal="center" vertical="center" wrapText="1"/>
      <protection locked="0"/>
    </xf>
    <xf numFmtId="0" fontId="0" fillId="0" borderId="19" xfId="0" applyBorder="1" applyAlignment="1" applyProtection="1">
      <alignment horizontal="center" wrapText="1"/>
      <protection locked="0"/>
    </xf>
    <xf numFmtId="0" fontId="4" fillId="0" borderId="24" xfId="0" applyFont="1" applyFill="1" applyBorder="1" applyAlignment="1" applyProtection="1">
      <alignment horizontal="left" wrapText="1"/>
      <protection locked="0"/>
    </xf>
    <xf numFmtId="0" fontId="0" fillId="0" borderId="36" xfId="0" applyBorder="1" applyAlignment="1" applyProtection="1">
      <alignment horizontal="center" vertical="center" wrapText="1"/>
      <protection locked="0"/>
    </xf>
    <xf numFmtId="0" fontId="0" fillId="0" borderId="27" xfId="0" applyBorder="1" applyAlignment="1">
      <alignment/>
    </xf>
    <xf numFmtId="0" fontId="4" fillId="0" borderId="37" xfId="0" applyFont="1" applyFill="1" applyBorder="1" applyAlignment="1" applyProtection="1">
      <alignment horizontal="left" wrapText="1"/>
      <protection locked="0"/>
    </xf>
    <xf numFmtId="0" fontId="0" fillId="0" borderId="22" xfId="0" applyBorder="1" applyAlignment="1" applyProtection="1">
      <alignment horizontal="center" wrapText="1"/>
      <protection locked="0"/>
    </xf>
    <xf numFmtId="0" fontId="3" fillId="35" borderId="22" xfId="0" applyFont="1" applyFill="1" applyBorder="1" applyAlignment="1" applyProtection="1">
      <alignment horizontal="center" wrapText="1"/>
      <protection locked="0"/>
    </xf>
    <xf numFmtId="0" fontId="0" fillId="0" borderId="22" xfId="0" applyBorder="1" applyAlignment="1" applyProtection="1">
      <alignment/>
      <protection locked="0"/>
    </xf>
    <xf numFmtId="0" fontId="3" fillId="35" borderId="38" xfId="0" applyFont="1" applyFill="1" applyBorder="1" applyAlignment="1" applyProtection="1">
      <alignment horizontal="center" wrapText="1"/>
      <protection locked="0"/>
    </xf>
    <xf numFmtId="174" fontId="0" fillId="38" borderId="30" xfId="0" applyNumberFormat="1" applyFont="1" applyFill="1" applyBorder="1" applyAlignment="1" applyProtection="1">
      <alignment horizontal="center" wrapText="1"/>
      <protection/>
    </xf>
    <xf numFmtId="174" fontId="36" fillId="36" borderId="33" xfId="48" applyNumberFormat="1" applyFont="1" applyFill="1" applyBorder="1" applyAlignment="1" applyProtection="1">
      <alignment horizontal="center" vertical="center" wrapText="1"/>
      <protection/>
    </xf>
    <xf numFmtId="174" fontId="0" fillId="36" borderId="33" xfId="48" applyNumberFormat="1" applyFont="1" applyFill="1" applyBorder="1" applyAlignment="1" applyProtection="1">
      <alignment horizontal="center" vertical="center" wrapText="1"/>
      <protection/>
    </xf>
    <xf numFmtId="2" fontId="0" fillId="38" borderId="25" xfId="0" applyNumberFormat="1" applyFont="1" applyFill="1" applyBorder="1" applyAlignment="1" applyProtection="1">
      <alignment horizontal="center" vertical="center"/>
      <protection/>
    </xf>
    <xf numFmtId="174" fontId="0" fillId="38" borderId="16" xfId="0" applyNumberFormat="1" applyFont="1" applyFill="1" applyBorder="1" applyAlignment="1" applyProtection="1">
      <alignment horizontal="center" wrapText="1"/>
      <protection/>
    </xf>
    <xf numFmtId="174" fontId="0" fillId="36" borderId="22" xfId="48" applyNumberFormat="1" applyFont="1" applyFill="1" applyBorder="1" applyAlignment="1" applyProtection="1">
      <alignment horizontal="center" vertical="center" wrapText="1"/>
      <protection/>
    </xf>
    <xf numFmtId="172" fontId="0" fillId="38" borderId="10" xfId="48" applyFont="1" applyFill="1" applyBorder="1" applyAlignment="1" applyProtection="1">
      <alignment horizontal="center" vertical="center"/>
      <protection/>
    </xf>
    <xf numFmtId="174" fontId="0" fillId="38" borderId="19" xfId="0" applyNumberFormat="1" applyFont="1" applyFill="1" applyBorder="1" applyAlignment="1" applyProtection="1">
      <alignment horizontal="center" wrapText="1"/>
      <protection/>
    </xf>
    <xf numFmtId="0" fontId="0" fillId="0" borderId="32" xfId="0" applyBorder="1" applyAlignment="1" applyProtection="1">
      <alignment horizontal="center" wrapText="1"/>
      <protection locked="0"/>
    </xf>
    <xf numFmtId="0" fontId="4" fillId="0" borderId="20" xfId="0" applyFont="1" applyFill="1" applyBorder="1" applyAlignment="1" applyProtection="1">
      <alignment horizontal="left" wrapText="1"/>
      <protection locked="0"/>
    </xf>
    <xf numFmtId="172" fontId="0" fillId="39" borderId="16" xfId="48" applyFont="1" applyFill="1" applyBorder="1" applyAlignment="1" applyProtection="1">
      <alignment horizontal="center" vertical="center"/>
      <protection locked="0"/>
    </xf>
    <xf numFmtId="172" fontId="0" fillId="39" borderId="39" xfId="48" applyNumberFormat="1" applyFont="1" applyFill="1" applyBorder="1" applyAlignment="1" applyProtection="1">
      <alignment horizontal="center" vertical="center"/>
      <protection locked="0"/>
    </xf>
    <xf numFmtId="174" fontId="0" fillId="38" borderId="40" xfId="0" applyNumberFormat="1" applyFont="1" applyFill="1" applyBorder="1" applyAlignment="1" applyProtection="1">
      <alignment horizontal="center" wrapText="1"/>
      <protection/>
    </xf>
    <xf numFmtId="2" fontId="0" fillId="39" borderId="39" xfId="0" applyNumberFormat="1" applyFont="1" applyFill="1" applyBorder="1" applyAlignment="1" applyProtection="1">
      <alignment horizontal="center" vertical="center"/>
      <protection locked="0"/>
    </xf>
    <xf numFmtId="172" fontId="0" fillId="39" borderId="41" xfId="48" applyFont="1" applyFill="1" applyBorder="1" applyAlignment="1" applyProtection="1">
      <alignment horizontal="center" vertical="center"/>
      <protection locked="0"/>
    </xf>
    <xf numFmtId="2" fontId="0" fillId="39" borderId="16" xfId="0" applyNumberFormat="1" applyFont="1" applyFill="1" applyBorder="1" applyAlignment="1" applyProtection="1">
      <alignment horizontal="center" vertical="center"/>
      <protection locked="0"/>
    </xf>
    <xf numFmtId="0" fontId="0" fillId="0" borderId="37" xfId="0" applyBorder="1" applyAlignment="1" applyProtection="1">
      <alignment horizontal="center" wrapText="1"/>
      <protection locked="0"/>
    </xf>
    <xf numFmtId="0" fontId="0" fillId="0" borderId="30" xfId="0" applyBorder="1" applyAlignment="1">
      <alignment/>
    </xf>
    <xf numFmtId="174" fontId="0" fillId="38" borderId="42" xfId="0" applyNumberFormat="1" applyFont="1" applyFill="1" applyBorder="1" applyAlignment="1" applyProtection="1">
      <alignment horizontal="center" wrapText="1"/>
      <protection/>
    </xf>
    <xf numFmtId="174" fontId="0" fillId="38" borderId="37" xfId="0" applyNumberFormat="1" applyFont="1" applyFill="1" applyBorder="1" applyAlignment="1" applyProtection="1">
      <alignment horizontal="center" wrapText="1"/>
      <protection/>
    </xf>
    <xf numFmtId="0" fontId="2" fillId="0" borderId="16" xfId="0" applyFont="1" applyBorder="1" applyAlignment="1" applyProtection="1">
      <alignment/>
      <protection locked="0"/>
    </xf>
    <xf numFmtId="0" fontId="6" fillId="0" borderId="16" xfId="0" applyFont="1" applyBorder="1" applyAlignment="1" applyProtection="1">
      <alignment/>
      <protection locked="0"/>
    </xf>
    <xf numFmtId="172" fontId="0" fillId="34" borderId="16" xfId="48" applyNumberFormat="1" applyFont="1" applyFill="1" applyBorder="1" applyAlignment="1" applyProtection="1">
      <alignment horizontal="center" vertical="center"/>
      <protection/>
    </xf>
    <xf numFmtId="172" fontId="0" fillId="34" borderId="16" xfId="48" applyFont="1" applyFill="1" applyBorder="1" applyAlignment="1" applyProtection="1">
      <alignment horizontal="center" vertical="center"/>
      <protection/>
    </xf>
    <xf numFmtId="172" fontId="2" fillId="38" borderId="19" xfId="48" applyNumberFormat="1" applyFont="1" applyFill="1" applyBorder="1" applyAlignment="1" applyProtection="1">
      <alignment horizontal="center" vertical="center"/>
      <protection/>
    </xf>
    <xf numFmtId="172" fontId="27" fillId="36" borderId="19" xfId="48" applyFont="1" applyFill="1" applyBorder="1" applyAlignment="1" applyProtection="1">
      <alignment horizontal="center" vertical="center" wrapText="1"/>
      <protection/>
    </xf>
    <xf numFmtId="172" fontId="2" fillId="36" borderId="19" xfId="48" applyFont="1" applyFill="1" applyBorder="1" applyAlignment="1" applyProtection="1">
      <alignment horizontal="center" vertical="center" wrapText="1"/>
      <protection/>
    </xf>
    <xf numFmtId="0" fontId="0" fillId="0" borderId="24"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3" fillId="35" borderId="13" xfId="0" applyFont="1" applyFill="1" applyBorder="1" applyAlignment="1" applyProtection="1">
      <alignment horizontal="center" wrapText="1"/>
      <protection locked="0"/>
    </xf>
    <xf numFmtId="174" fontId="36" fillId="36" borderId="43" xfId="48" applyNumberFormat="1" applyFont="1" applyFill="1" applyBorder="1" applyAlignment="1" applyProtection="1">
      <alignment horizontal="center" vertical="center" wrapText="1"/>
      <protection/>
    </xf>
    <xf numFmtId="172" fontId="2" fillId="36" borderId="44" xfId="48" applyFont="1" applyFill="1" applyBorder="1" applyAlignment="1" applyProtection="1">
      <alignment horizontal="center" vertical="center" wrapText="1"/>
      <protection/>
    </xf>
    <xf numFmtId="174" fontId="0" fillId="36" borderId="38" xfId="48" applyNumberFormat="1" applyFont="1" applyFill="1" applyBorder="1" applyAlignment="1" applyProtection="1">
      <alignment horizontal="center" vertical="center" wrapText="1"/>
      <protection/>
    </xf>
    <xf numFmtId="0" fontId="3" fillId="35" borderId="20" xfId="0" applyFont="1" applyFill="1" applyBorder="1" applyAlignment="1" applyProtection="1">
      <alignment horizontal="center" wrapText="1"/>
      <protection locked="0"/>
    </xf>
    <xf numFmtId="172" fontId="2" fillId="38" borderId="16" xfId="48" applyNumberFormat="1" applyFont="1" applyFill="1" applyBorder="1" applyAlignment="1" applyProtection="1">
      <alignment horizontal="center" vertical="center"/>
      <protection/>
    </xf>
    <xf numFmtId="174" fontId="0" fillId="41" borderId="16" xfId="48" applyNumberFormat="1" applyFont="1" applyFill="1" applyBorder="1" applyAlignment="1" applyProtection="1">
      <alignment horizontal="center" vertical="center" wrapText="1"/>
      <protection/>
    </xf>
    <xf numFmtId="172" fontId="2" fillId="36" borderId="16" xfId="48" applyFont="1" applyFill="1" applyBorder="1" applyAlignment="1" applyProtection="1">
      <alignment horizontal="center" vertical="center" wrapText="1"/>
      <protection/>
    </xf>
    <xf numFmtId="174" fontId="2" fillId="41" borderId="16" xfId="48" applyNumberFormat="1" applyFont="1" applyFill="1" applyBorder="1" applyAlignment="1" applyProtection="1">
      <alignment horizontal="center" vertical="center" wrapText="1"/>
      <protection/>
    </xf>
    <xf numFmtId="2" fontId="0" fillId="38" borderId="19" xfId="48" applyNumberFormat="1" applyFont="1" applyFill="1" applyBorder="1" applyAlignment="1" applyProtection="1">
      <alignment horizontal="center" vertical="center"/>
      <protection/>
    </xf>
    <xf numFmtId="172" fontId="2" fillId="35" borderId="10" xfId="48" applyFont="1" applyFill="1" applyBorder="1" applyAlignment="1" applyProtection="1">
      <alignment horizontal="center" vertical="center"/>
      <protection/>
    </xf>
    <xf numFmtId="174" fontId="0" fillId="35" borderId="10" xfId="0" applyNumberFormat="1" applyFont="1" applyFill="1" applyBorder="1" applyAlignment="1" applyProtection="1">
      <alignment horizontal="center" wrapText="1"/>
      <protection/>
    </xf>
    <xf numFmtId="0" fontId="0" fillId="35" borderId="10" xfId="0" applyFill="1" applyBorder="1" applyAlignment="1">
      <alignment/>
    </xf>
    <xf numFmtId="0" fontId="3" fillId="35" borderId="22" xfId="0" applyFont="1" applyFill="1" applyBorder="1" applyAlignment="1" applyProtection="1">
      <alignment horizontal="left" wrapText="1"/>
      <protection locked="0"/>
    </xf>
    <xf numFmtId="0" fontId="0" fillId="35" borderId="19" xfId="0" applyFill="1" applyBorder="1" applyAlignment="1">
      <alignment/>
    </xf>
    <xf numFmtId="0" fontId="3" fillId="35" borderId="38" xfId="0" applyFont="1" applyFill="1" applyBorder="1" applyAlignment="1" applyProtection="1">
      <alignment horizontal="left" wrapText="1"/>
      <protection locked="0"/>
    </xf>
    <xf numFmtId="172" fontId="2" fillId="35" borderId="10" xfId="48" applyFont="1" applyFill="1" applyBorder="1" applyAlignment="1" applyProtection="1">
      <alignment horizontal="center" vertical="center" wrapText="1"/>
      <protection/>
    </xf>
    <xf numFmtId="172" fontId="2" fillId="35" borderId="10" xfId="48" applyNumberFormat="1" applyFont="1" applyFill="1" applyBorder="1" applyAlignment="1" applyProtection="1">
      <alignment horizontal="center" vertical="center" wrapText="1"/>
      <protection/>
    </xf>
    <xf numFmtId="174" fontId="0" fillId="35" borderId="19" xfId="0" applyNumberFormat="1" applyFont="1" applyFill="1" applyBorder="1" applyAlignment="1" applyProtection="1">
      <alignment horizontal="center" wrapText="1"/>
      <protection/>
    </xf>
    <xf numFmtId="172" fontId="2" fillId="35" borderId="19" xfId="48" applyFont="1" applyFill="1" applyBorder="1" applyAlignment="1" applyProtection="1">
      <alignment horizontal="center" vertical="center" wrapText="1"/>
      <protection/>
    </xf>
    <xf numFmtId="172" fontId="2" fillId="35" borderId="19" xfId="48" applyNumberFormat="1" applyFont="1" applyFill="1" applyBorder="1" applyAlignment="1" applyProtection="1">
      <alignment horizontal="center" vertical="center" wrapText="1"/>
      <protection/>
    </xf>
    <xf numFmtId="0" fontId="3" fillId="35" borderId="11" xfId="0" applyFont="1" applyFill="1" applyBorder="1" applyAlignment="1" applyProtection="1">
      <alignment horizontal="center" wrapText="1"/>
      <protection locked="0"/>
    </xf>
    <xf numFmtId="0" fontId="0" fillId="35" borderId="45" xfId="0" applyFill="1" applyBorder="1" applyAlignment="1">
      <alignment/>
    </xf>
    <xf numFmtId="0" fontId="3" fillId="35" borderId="29" xfId="0" applyFont="1" applyFill="1" applyBorder="1" applyAlignment="1" applyProtection="1">
      <alignment horizontal="left" wrapText="1"/>
      <protection locked="0"/>
    </xf>
    <xf numFmtId="174" fontId="0" fillId="35" borderId="29" xfId="0" applyNumberFormat="1" applyFont="1" applyFill="1" applyBorder="1" applyAlignment="1" applyProtection="1">
      <alignment horizontal="center" wrapText="1"/>
      <protection/>
    </xf>
    <xf numFmtId="174" fontId="0" fillId="35" borderId="33" xfId="0" applyNumberFormat="1" applyFont="1" applyFill="1" applyBorder="1" applyAlignment="1" applyProtection="1">
      <alignment horizontal="center" wrapText="1"/>
      <protection/>
    </xf>
    <xf numFmtId="174" fontId="0" fillId="35" borderId="22" xfId="0" applyNumberFormat="1" applyFont="1" applyFill="1" applyBorder="1" applyAlignment="1" applyProtection="1">
      <alignment horizontal="center" wrapText="1"/>
      <protection/>
    </xf>
    <xf numFmtId="172" fontId="2" fillId="35" borderId="25" xfId="0" applyNumberFormat="1" applyFont="1" applyFill="1" applyBorder="1" applyAlignment="1" applyProtection="1">
      <alignment horizontal="center" vertical="center" wrapText="1"/>
      <protection/>
    </xf>
    <xf numFmtId="174" fontId="0" fillId="35" borderId="30" xfId="0" applyNumberFormat="1" applyFont="1" applyFill="1" applyBorder="1" applyAlignment="1" applyProtection="1">
      <alignment horizontal="center" wrapText="1"/>
      <protection/>
    </xf>
    <xf numFmtId="174" fontId="0" fillId="35" borderId="33" xfId="0" applyNumberFormat="1" applyFont="1" applyFill="1" applyBorder="1" applyAlignment="1" applyProtection="1">
      <alignment horizontal="center" vertical="center" wrapText="1"/>
      <protection/>
    </xf>
    <xf numFmtId="2" fontId="0" fillId="35" borderId="25" xfId="0" applyNumberFormat="1" applyFont="1" applyFill="1" applyBorder="1" applyAlignment="1" applyProtection="1">
      <alignment horizontal="center" vertical="center"/>
      <protection/>
    </xf>
    <xf numFmtId="0" fontId="3" fillId="35" borderId="16" xfId="0" applyFont="1" applyFill="1" applyBorder="1" applyAlignment="1" applyProtection="1">
      <alignment horizontal="left" wrapText="1"/>
      <protection locked="0"/>
    </xf>
    <xf numFmtId="174" fontId="0" fillId="35" borderId="16" xfId="0" applyNumberFormat="1" applyFont="1" applyFill="1" applyBorder="1" applyAlignment="1" applyProtection="1">
      <alignment horizontal="center" wrapText="1"/>
      <protection/>
    </xf>
    <xf numFmtId="0" fontId="3" fillId="35" borderId="19" xfId="0" applyFont="1" applyFill="1" applyBorder="1" applyAlignment="1" applyProtection="1">
      <alignment horizontal="left" wrapText="1"/>
      <protection locked="0"/>
    </xf>
    <xf numFmtId="172" fontId="0" fillId="35" borderId="19" xfId="48" applyFont="1" applyFill="1" applyBorder="1" applyAlignment="1" applyProtection="1">
      <alignment horizontal="center" vertical="center" wrapText="1"/>
      <protection/>
    </xf>
    <xf numFmtId="172" fontId="0" fillId="35" borderId="44" xfId="48" applyNumberFormat="1" applyFont="1" applyFill="1" applyBorder="1" applyAlignment="1" applyProtection="1">
      <alignment horizontal="center" vertical="center" wrapText="1"/>
      <protection/>
    </xf>
    <xf numFmtId="174" fontId="0" fillId="35" borderId="43" xfId="0" applyNumberFormat="1" applyFont="1" applyFill="1" applyBorder="1" applyAlignment="1" applyProtection="1">
      <alignment horizontal="center" wrapText="1"/>
      <protection/>
    </xf>
    <xf numFmtId="172" fontId="0" fillId="35" borderId="44" xfId="48" applyFont="1" applyFill="1" applyBorder="1" applyAlignment="1" applyProtection="1">
      <alignment horizontal="center" vertical="center" wrapText="1"/>
      <protection/>
    </xf>
    <xf numFmtId="174" fontId="0" fillId="35" borderId="38" xfId="0" applyNumberFormat="1" applyFont="1" applyFill="1" applyBorder="1" applyAlignment="1" applyProtection="1">
      <alignment horizontal="center" wrapText="1"/>
      <protection/>
    </xf>
    <xf numFmtId="174" fontId="0" fillId="35" borderId="20" xfId="0" applyNumberFormat="1" applyFont="1" applyFill="1" applyBorder="1" applyAlignment="1" applyProtection="1">
      <alignment horizontal="center" wrapText="1"/>
      <protection/>
    </xf>
    <xf numFmtId="172" fontId="2" fillId="35" borderId="25" xfId="48" applyFont="1" applyFill="1" applyBorder="1" applyAlignment="1" applyProtection="1">
      <alignment horizontal="center" vertical="center" wrapText="1"/>
      <protection/>
    </xf>
    <xf numFmtId="172" fontId="2" fillId="35" borderId="29" xfId="48" applyFont="1" applyFill="1" applyBorder="1" applyAlignment="1" applyProtection="1">
      <alignment vertical="center" wrapText="1"/>
      <protection locked="0"/>
    </xf>
    <xf numFmtId="0" fontId="15" fillId="0" borderId="0" xfId="0" applyFont="1" applyAlignment="1" applyProtection="1">
      <alignment/>
      <protection/>
    </xf>
    <xf numFmtId="0" fontId="35" fillId="33" borderId="0" xfId="0" applyFont="1" applyFill="1" applyAlignment="1" applyProtection="1">
      <alignment/>
      <protection/>
    </xf>
    <xf numFmtId="0" fontId="0" fillId="0" borderId="22" xfId="0" applyBorder="1" applyAlignment="1">
      <alignment/>
    </xf>
    <xf numFmtId="0" fontId="0" fillId="0" borderId="46" xfId="0" applyFont="1" applyBorder="1" applyAlignment="1" applyProtection="1">
      <alignment horizontal="center" vertical="center"/>
      <protection locked="0"/>
    </xf>
    <xf numFmtId="0" fontId="0" fillId="0" borderId="47" xfId="0" applyBorder="1" applyAlignment="1">
      <alignment/>
    </xf>
    <xf numFmtId="43" fontId="2" fillId="35" borderId="29" xfId="48" applyNumberFormat="1" applyFont="1" applyFill="1" applyBorder="1" applyAlignment="1" applyProtection="1">
      <alignment vertical="center" wrapText="1"/>
      <protection locked="0"/>
    </xf>
    <xf numFmtId="4" fontId="0" fillId="35" borderId="10" xfId="0" applyNumberFormat="1" applyFont="1" applyFill="1" applyBorder="1" applyAlignment="1" applyProtection="1">
      <alignment horizontal="center" wrapText="1"/>
      <protection/>
    </xf>
    <xf numFmtId="4" fontId="0" fillId="35" borderId="29" xfId="0" applyNumberFormat="1" applyFont="1" applyFill="1" applyBorder="1" applyAlignment="1" applyProtection="1">
      <alignment horizontal="center" wrapText="1"/>
      <protection/>
    </xf>
    <xf numFmtId="172" fontId="0" fillId="33" borderId="0" xfId="0" applyNumberFormat="1" applyFill="1" applyAlignment="1" applyProtection="1">
      <alignment/>
      <protection locked="0"/>
    </xf>
    <xf numFmtId="43" fontId="0" fillId="33" borderId="0" xfId="0" applyNumberFormat="1" applyFill="1" applyAlignment="1" applyProtection="1">
      <alignment/>
      <protection locked="0"/>
    </xf>
    <xf numFmtId="179" fontId="0" fillId="39" borderId="10" xfId="48" applyNumberFormat="1" applyFont="1" applyFill="1" applyBorder="1" applyAlignment="1" applyProtection="1">
      <alignment vertical="center"/>
      <protection locked="0"/>
    </xf>
    <xf numFmtId="0" fontId="2" fillId="39" borderId="26" xfId="0" applyFont="1" applyFill="1" applyBorder="1" applyAlignment="1" applyProtection="1">
      <alignment horizontal="center" vertical="center"/>
      <protection locked="0"/>
    </xf>
    <xf numFmtId="0" fontId="2" fillId="39" borderId="21" xfId="0" applyFont="1" applyFill="1" applyBorder="1" applyAlignment="1" applyProtection="1">
      <alignment horizontal="center" vertical="center"/>
      <protection locked="0"/>
    </xf>
    <xf numFmtId="0" fontId="2" fillId="39" borderId="22" xfId="0" applyFont="1" applyFill="1" applyBorder="1" applyAlignment="1" applyProtection="1">
      <alignment horizontal="center" vertical="center"/>
      <protection locked="0"/>
    </xf>
    <xf numFmtId="0" fontId="2" fillId="35" borderId="26" xfId="0"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protection locked="0"/>
    </xf>
    <xf numFmtId="0" fontId="2" fillId="35" borderId="22" xfId="0" applyFont="1" applyFill="1" applyBorder="1" applyAlignment="1" applyProtection="1">
      <alignment horizontal="center" vertical="center"/>
      <protection locked="0"/>
    </xf>
    <xf numFmtId="172" fontId="2" fillId="42" borderId="48" xfId="48" applyFont="1" applyFill="1" applyBorder="1" applyAlignment="1" applyProtection="1">
      <alignment horizontal="center" vertical="center"/>
      <protection locked="0"/>
    </xf>
    <xf numFmtId="0" fontId="0" fillId="42" borderId="49" xfId="0" applyFont="1" applyFill="1" applyBorder="1" applyAlignment="1" applyProtection="1">
      <alignment/>
      <protection locked="0"/>
    </xf>
    <xf numFmtId="0" fontId="7" fillId="33" borderId="0" xfId="0" applyFont="1" applyFill="1" applyAlignment="1" applyProtection="1">
      <alignment horizontal="center"/>
      <protection locked="0"/>
    </xf>
    <xf numFmtId="0" fontId="0" fillId="0" borderId="0" xfId="0" applyAlignment="1" applyProtection="1">
      <alignment/>
      <protection locked="0"/>
    </xf>
    <xf numFmtId="0" fontId="2" fillId="35" borderId="50" xfId="0" applyFont="1" applyFill="1" applyBorder="1" applyAlignment="1" applyProtection="1">
      <alignment horizontal="center" vertical="center" wrapText="1"/>
      <protection locked="0"/>
    </xf>
    <xf numFmtId="0" fontId="0" fillId="35" borderId="35" xfId="0" applyFill="1" applyBorder="1" applyAlignment="1" applyProtection="1">
      <alignment horizontal="center" vertical="center" wrapText="1"/>
      <protection locked="0"/>
    </xf>
    <xf numFmtId="0" fontId="0" fillId="35" borderId="51" xfId="0" applyFill="1" applyBorder="1" applyAlignment="1" applyProtection="1">
      <alignment horizontal="center" vertical="center" wrapText="1"/>
      <protection locked="0"/>
    </xf>
    <xf numFmtId="0" fontId="2" fillId="42" borderId="52" xfId="0" applyFont="1" applyFill="1" applyBorder="1" applyAlignment="1" applyProtection="1">
      <alignment horizontal="center" wrapText="1"/>
      <protection locked="0"/>
    </xf>
    <xf numFmtId="0" fontId="0" fillId="42" borderId="53" xfId="0" applyFont="1" applyFill="1" applyBorder="1" applyAlignment="1" applyProtection="1">
      <alignment/>
      <protection locked="0"/>
    </xf>
    <xf numFmtId="172" fontId="2" fillId="42" borderId="26" xfId="48" applyFont="1" applyFill="1" applyBorder="1" applyAlignment="1" applyProtection="1">
      <alignment horizontal="center" vertical="center"/>
      <protection locked="0"/>
    </xf>
    <xf numFmtId="0" fontId="0" fillId="42" borderId="54" xfId="0" applyFont="1" applyFill="1" applyBorder="1" applyAlignment="1" applyProtection="1">
      <alignment/>
      <protection locked="0"/>
    </xf>
    <xf numFmtId="0" fontId="2" fillId="42" borderId="26" xfId="0" applyFont="1" applyFill="1" applyBorder="1" applyAlignment="1" applyProtection="1">
      <alignment horizontal="center" wrapText="1"/>
      <protection locked="0"/>
    </xf>
    <xf numFmtId="0" fontId="0" fillId="0" borderId="34"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176" fontId="2" fillId="42" borderId="26" xfId="48" applyNumberFormat="1" applyFont="1" applyFill="1" applyBorder="1" applyAlignment="1" applyProtection="1">
      <alignment horizontal="center" vertical="center"/>
      <protection locked="0"/>
    </xf>
    <xf numFmtId="176" fontId="0" fillId="39" borderId="54" xfId="48" applyNumberFormat="1" applyFont="1" applyFill="1" applyBorder="1" applyAlignment="1">
      <alignment horizontal="center" vertical="center"/>
    </xf>
    <xf numFmtId="0" fontId="2" fillId="35" borderId="55" xfId="0" applyFont="1" applyFill="1"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3" fontId="2" fillId="39" borderId="26" xfId="48" applyNumberFormat="1" applyFont="1" applyFill="1" applyBorder="1" applyAlignment="1" applyProtection="1">
      <alignment horizontal="center" wrapText="1"/>
      <protection locked="0"/>
    </xf>
    <xf numFmtId="3" fontId="0" fillId="39" borderId="54" xfId="48" applyNumberFormat="1" applyFont="1" applyFill="1" applyBorder="1" applyAlignment="1" applyProtection="1">
      <alignment/>
      <protection locked="0"/>
    </xf>
    <xf numFmtId="176" fontId="2" fillId="39" borderId="26" xfId="48" applyNumberFormat="1" applyFont="1" applyFill="1" applyBorder="1" applyAlignment="1" applyProtection="1">
      <alignment horizontal="center" vertical="center"/>
      <protection locked="0"/>
    </xf>
    <xf numFmtId="176" fontId="0" fillId="39" borderId="54" xfId="48" applyNumberFormat="1" applyFont="1" applyFill="1" applyBorder="1" applyAlignment="1" applyProtection="1">
      <alignment/>
      <protection locked="0"/>
    </xf>
    <xf numFmtId="0" fontId="2" fillId="39" borderId="27" xfId="0" applyFont="1" applyFill="1" applyBorder="1" applyAlignment="1" applyProtection="1">
      <alignment horizontal="center" wrapText="1"/>
      <protection locked="0"/>
    </xf>
    <xf numFmtId="0" fontId="0" fillId="39" borderId="57" xfId="0" applyFont="1" applyFill="1" applyBorder="1" applyAlignment="1" applyProtection="1">
      <alignment/>
      <protection locked="0"/>
    </xf>
    <xf numFmtId="49" fontId="2" fillId="39" borderId="41" xfId="45" applyNumberFormat="1" applyFont="1" applyFill="1" applyBorder="1" applyAlignment="1" applyProtection="1">
      <alignment horizontal="center" vertical="center" wrapText="1"/>
      <protection locked="0"/>
    </xf>
    <xf numFmtId="49" fontId="0" fillId="39" borderId="58" xfId="0" applyNumberFormat="1" applyFont="1" applyFill="1" applyBorder="1" applyAlignment="1" applyProtection="1">
      <alignment/>
      <protection locked="0"/>
    </xf>
    <xf numFmtId="49" fontId="0" fillId="39" borderId="27" xfId="0" applyNumberFormat="1" applyFont="1" applyFill="1" applyBorder="1" applyAlignment="1" applyProtection="1">
      <alignment/>
      <protection locked="0"/>
    </xf>
    <xf numFmtId="49" fontId="0" fillId="39" borderId="57" xfId="0" applyNumberFormat="1" applyFont="1" applyFill="1" applyBorder="1" applyAlignment="1" applyProtection="1">
      <alignment/>
      <protection locked="0"/>
    </xf>
    <xf numFmtId="0" fontId="0" fillId="0" borderId="10" xfId="0" applyBorder="1" applyAlignment="1">
      <alignment/>
    </xf>
    <xf numFmtId="0" fontId="0" fillId="35" borderId="56" xfId="0" applyFill="1" applyBorder="1" applyAlignment="1" applyProtection="1">
      <alignment horizontal="center" vertical="center" wrapText="1"/>
      <protection locked="0"/>
    </xf>
    <xf numFmtId="0" fontId="0" fillId="35" borderId="59" xfId="0" applyFill="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12" fillId="0" borderId="0" xfId="45" applyFill="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3" fillId="35" borderId="55" xfId="0" applyFont="1" applyFill="1" applyBorder="1" applyAlignment="1" applyProtection="1">
      <alignment horizontal="center" vertical="center" textRotation="90" wrapText="1"/>
      <protection locked="0"/>
    </xf>
    <xf numFmtId="0" fontId="0" fillId="0" borderId="56" xfId="0" applyBorder="1" applyAlignment="1">
      <alignment wrapText="1"/>
    </xf>
    <xf numFmtId="0" fontId="0" fillId="0" borderId="59" xfId="0" applyBorder="1" applyAlignment="1">
      <alignment wrapText="1"/>
    </xf>
    <xf numFmtId="173" fontId="3" fillId="0" borderId="50" xfId="48" applyNumberFormat="1" applyFont="1" applyFill="1"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2" fillId="39" borderId="26" xfId="0" applyFont="1" applyFill="1" applyBorder="1" applyAlignment="1" applyProtection="1">
      <alignment horizontal="center" wrapText="1"/>
      <protection locked="0"/>
    </xf>
    <xf numFmtId="0" fontId="0" fillId="39" borderId="54" xfId="0" applyFont="1" applyFill="1" applyBorder="1" applyAlignment="1" applyProtection="1">
      <alignment/>
      <protection locked="0"/>
    </xf>
    <xf numFmtId="172" fontId="2" fillId="39" borderId="48" xfId="48" applyFont="1" applyFill="1" applyBorder="1" applyAlignment="1" applyProtection="1">
      <alignment horizontal="center" vertical="center"/>
      <protection locked="0"/>
    </xf>
    <xf numFmtId="0" fontId="0" fillId="39" borderId="49" xfId="0" applyFont="1" applyFill="1" applyBorder="1" applyAlignment="1" applyProtection="1">
      <alignment/>
      <protection locked="0"/>
    </xf>
    <xf numFmtId="0" fontId="2" fillId="39" borderId="45" xfId="0" applyFont="1" applyFill="1" applyBorder="1" applyAlignment="1" applyProtection="1">
      <alignment horizontal="center" wrapText="1"/>
      <protection locked="0"/>
    </xf>
    <xf numFmtId="0" fontId="0" fillId="39" borderId="53" xfId="0" applyFont="1" applyFill="1" applyBorder="1" applyAlignment="1" applyProtection="1">
      <alignment/>
      <protection locked="0"/>
    </xf>
    <xf numFmtId="0" fontId="8" fillId="35" borderId="55" xfId="0" applyFont="1" applyFill="1" applyBorder="1" applyAlignment="1" applyProtection="1">
      <alignment horizontal="center" vertical="center" textRotation="90" wrapText="1"/>
      <protection locked="0"/>
    </xf>
    <xf numFmtId="0" fontId="0" fillId="35" borderId="56" xfId="0" applyFill="1" applyBorder="1" applyAlignment="1">
      <alignment horizontal="center" vertical="center" textRotation="90" wrapText="1"/>
    </xf>
    <xf numFmtId="0" fontId="0" fillId="35" borderId="59" xfId="0" applyFill="1" applyBorder="1" applyAlignment="1">
      <alignment horizontal="center" vertical="center" textRotation="90" wrapText="1"/>
    </xf>
    <xf numFmtId="0" fontId="3" fillId="35" borderId="63" xfId="0" applyFont="1" applyFill="1" applyBorder="1" applyAlignment="1" applyProtection="1">
      <alignment horizontal="center" vertical="center" textRotation="90" wrapText="1"/>
      <protection locked="0"/>
    </xf>
    <xf numFmtId="0" fontId="0" fillId="0" borderId="64" xfId="0" applyBorder="1" applyAlignment="1">
      <alignment wrapText="1"/>
    </xf>
    <xf numFmtId="0" fontId="0" fillId="0" borderId="47" xfId="0" applyBorder="1" applyAlignment="1">
      <alignment wrapText="1"/>
    </xf>
    <xf numFmtId="0" fontId="2" fillId="0" borderId="45" xfId="0" applyFont="1" applyBorder="1" applyAlignment="1" applyProtection="1">
      <alignment horizontal="center" vertical="center" wrapText="1"/>
      <protection locked="0"/>
    </xf>
    <xf numFmtId="0" fontId="0" fillId="39" borderId="49" xfId="0" applyFont="1" applyFill="1" applyBorder="1" applyAlignment="1" applyProtection="1">
      <alignment horizontal="center"/>
      <protection locked="0"/>
    </xf>
    <xf numFmtId="0" fontId="20" fillId="33" borderId="47" xfId="0" applyFont="1" applyFill="1" applyBorder="1" applyAlignment="1">
      <alignment horizontal="center" vertical="center"/>
    </xf>
    <xf numFmtId="0" fontId="0" fillId="0" borderId="45" xfId="0" applyBorder="1" applyAlignment="1">
      <alignment horizontal="center" wrapText="1"/>
    </xf>
    <xf numFmtId="0" fontId="0" fillId="0" borderId="52" xfId="0" applyBorder="1" applyAlignment="1">
      <alignment horizontal="center" wrapText="1"/>
    </xf>
    <xf numFmtId="0" fontId="0" fillId="0" borderId="60" xfId="0" applyBorder="1" applyAlignment="1">
      <alignment horizontal="center" wrapText="1"/>
    </xf>
    <xf numFmtId="0" fontId="20" fillId="0" borderId="0" xfId="0" applyFont="1" applyBorder="1" applyAlignment="1">
      <alignment horizontal="center" vertical="center"/>
    </xf>
    <xf numFmtId="0" fontId="18" fillId="43" borderId="23" xfId="45" applyFont="1" applyFill="1" applyBorder="1" applyAlignment="1" applyProtection="1">
      <alignment horizontal="center" vertical="center" textRotation="90" wrapText="1"/>
      <protection/>
    </xf>
    <xf numFmtId="0" fontId="24" fillId="43" borderId="23" xfId="0" applyFont="1" applyFill="1" applyBorder="1" applyAlignment="1">
      <alignment horizontal="center" vertical="center" textRotation="90" wrapText="1"/>
    </xf>
    <xf numFmtId="0" fontId="5" fillId="0" borderId="0" xfId="0" applyFont="1" applyBorder="1" applyAlignment="1">
      <alignment horizontal="justify" vertical="top" wrapText="1"/>
    </xf>
    <xf numFmtId="0" fontId="0" fillId="0" borderId="23" xfId="0" applyBorder="1" applyAlignment="1">
      <alignment horizontal="center" vertical="center" textRotation="90" wrapText="1"/>
    </xf>
    <xf numFmtId="0" fontId="0" fillId="0" borderId="0" xfId="0" applyFill="1" applyBorder="1" applyAlignment="1">
      <alignment horizontal="center"/>
    </xf>
    <xf numFmtId="0" fontId="2" fillId="0" borderId="0" xfId="0" applyFont="1" applyFill="1" applyBorder="1" applyAlignment="1">
      <alignment horizontal="justify" wrapText="1"/>
    </xf>
    <xf numFmtId="0" fontId="0" fillId="0" borderId="24" xfId="0" applyFill="1" applyBorder="1" applyAlignment="1">
      <alignment horizontal="justify" vertical="center" wrapText="1"/>
    </xf>
    <xf numFmtId="0" fontId="0" fillId="0" borderId="24" xfId="0" applyFill="1" applyBorder="1" applyAlignment="1">
      <alignment horizontal="justify" wrapText="1"/>
    </xf>
    <xf numFmtId="0" fontId="2" fillId="0" borderId="32" xfId="0" applyFont="1" applyFill="1" applyBorder="1" applyAlignment="1">
      <alignment horizontal="justify" wrapText="1"/>
    </xf>
    <xf numFmtId="0" fontId="25" fillId="43" borderId="41" xfId="45" applyFont="1" applyFill="1" applyBorder="1" applyAlignment="1" applyProtection="1">
      <alignment horizontal="center" vertical="center"/>
      <protection/>
    </xf>
    <xf numFmtId="0" fontId="25" fillId="43" borderId="32" xfId="45" applyFont="1" applyFill="1" applyBorder="1" applyAlignment="1" applyProtection="1">
      <alignment horizontal="center" vertical="center"/>
      <protection/>
    </xf>
    <xf numFmtId="0" fontId="25" fillId="43" borderId="20" xfId="45" applyFont="1" applyFill="1" applyBorder="1" applyAlignment="1" applyProtection="1">
      <alignment horizontal="center" vertical="center"/>
      <protection/>
    </xf>
    <xf numFmtId="0" fontId="25" fillId="43" borderId="27" xfId="45" applyFont="1" applyFill="1" applyBorder="1" applyAlignment="1" applyProtection="1">
      <alignment horizontal="center" vertical="center"/>
      <protection/>
    </xf>
    <xf numFmtId="0" fontId="25" fillId="43" borderId="24" xfId="45" applyFont="1" applyFill="1" applyBorder="1" applyAlignment="1" applyProtection="1">
      <alignment horizontal="center" vertical="center"/>
      <protection/>
    </xf>
    <xf numFmtId="0" fontId="25" fillId="43" borderId="37" xfId="45" applyFont="1" applyFill="1" applyBorder="1" applyAlignment="1" applyProtection="1">
      <alignment horizontal="center" vertical="center"/>
      <protection/>
    </xf>
    <xf numFmtId="0" fontId="2" fillId="0" borderId="0" xfId="0" applyFont="1" applyFill="1" applyBorder="1" applyAlignment="1">
      <alignment horizontal="justify" vertical="center" wrapText="1"/>
    </xf>
    <xf numFmtId="0" fontId="25" fillId="0" borderId="23" xfId="45" applyFont="1" applyFill="1" applyBorder="1" applyAlignment="1" applyProtection="1">
      <alignment horizontal="center" vertical="center" textRotation="90" wrapText="1"/>
      <protection/>
    </xf>
    <xf numFmtId="0" fontId="3" fillId="0" borderId="23" xfId="0" applyFont="1" applyFill="1" applyBorder="1" applyAlignment="1">
      <alignment horizontal="center" vertical="center" textRotation="90" wrapText="1"/>
    </xf>
    <xf numFmtId="0" fontId="0" fillId="0" borderId="23" xfId="0" applyFill="1" applyBorder="1" applyAlignment="1">
      <alignment horizontal="center" vertical="center" textRotation="90" wrapText="1"/>
    </xf>
    <xf numFmtId="0" fontId="18" fillId="0" borderId="23" xfId="45" applyFont="1" applyFill="1" applyBorder="1" applyAlignment="1" applyProtection="1">
      <alignment horizontal="center" vertical="center" textRotation="90" wrapText="1"/>
      <protection/>
    </xf>
    <xf numFmtId="0" fontId="2" fillId="0" borderId="23" xfId="0" applyFont="1" applyFill="1" applyBorder="1" applyAlignment="1">
      <alignment horizontal="center" vertical="center" textRotation="90" wrapText="1"/>
    </xf>
    <xf numFmtId="0" fontId="0" fillId="0" borderId="0" xfId="0" applyFill="1" applyAlignment="1">
      <alignment wrapText="1"/>
    </xf>
    <xf numFmtId="0" fontId="0" fillId="0" borderId="0" xfId="0" applyFill="1" applyAlignment="1">
      <alignment/>
    </xf>
    <xf numFmtId="0" fontId="2" fillId="0" borderId="32"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0" xfId="0" applyFill="1" applyBorder="1" applyAlignment="1">
      <alignment horizontal="justify" vertical="top" wrapText="1"/>
    </xf>
    <xf numFmtId="0" fontId="0" fillId="0" borderId="0" xfId="0" applyBorder="1" applyAlignment="1">
      <alignment horizontal="justify" vertical="top" wrapText="1"/>
    </xf>
    <xf numFmtId="0" fontId="0" fillId="0" borderId="24" xfId="0" applyBorder="1" applyAlignment="1">
      <alignment horizontal="justify" vertical="top" wrapText="1"/>
    </xf>
    <xf numFmtId="0" fontId="0" fillId="0" borderId="24" xfId="0" applyFont="1" applyFill="1" applyBorder="1" applyAlignment="1">
      <alignment horizontal="left" vertical="center" wrapText="1"/>
    </xf>
    <xf numFmtId="0" fontId="0" fillId="0" borderId="0" xfId="0" applyFill="1" applyBorder="1" applyAlignment="1">
      <alignment vertical="top" wrapText="1"/>
    </xf>
    <xf numFmtId="0" fontId="0" fillId="0" borderId="24" xfId="0" applyFill="1" applyBorder="1" applyAlignment="1">
      <alignment vertical="top" wrapText="1"/>
    </xf>
    <xf numFmtId="0" fontId="0" fillId="0" borderId="0" xfId="0" applyFill="1" applyBorder="1" applyAlignment="1">
      <alignment horizontal="justify" vertical="center" wrapText="1"/>
    </xf>
    <xf numFmtId="0" fontId="0" fillId="0" borderId="24" xfId="0" applyFont="1" applyFill="1" applyBorder="1" applyAlignment="1">
      <alignment horizontal="justify" vertical="top" wrapText="1"/>
    </xf>
    <xf numFmtId="0" fontId="0" fillId="0" borderId="24" xfId="0" applyFill="1" applyBorder="1" applyAlignment="1">
      <alignment horizontal="justify" vertical="top" wrapText="1"/>
    </xf>
    <xf numFmtId="0" fontId="0" fillId="0" borderId="0" xfId="0" applyFill="1" applyBorder="1" applyAlignment="1">
      <alignment/>
    </xf>
    <xf numFmtId="0" fontId="60" fillId="33" borderId="0" xfId="0" applyFont="1" applyFill="1" applyAlignment="1" applyProtection="1">
      <alignment vertical="center"/>
      <protection locked="0"/>
    </xf>
    <xf numFmtId="0" fontId="60" fillId="0" borderId="0" xfId="0" applyFont="1" applyAlignment="1" applyProtection="1">
      <alignment vertical="center"/>
      <protection locked="0"/>
    </xf>
    <xf numFmtId="0" fontId="60" fillId="33" borderId="0" xfId="0" applyFont="1" applyFill="1" applyBorder="1" applyAlignment="1" applyProtection="1">
      <alignment vertical="center"/>
      <protection locked="0"/>
    </xf>
    <xf numFmtId="43" fontId="60" fillId="33" borderId="0" xfId="0" applyNumberFormat="1" applyFont="1" applyFill="1" applyAlignment="1" applyProtection="1">
      <alignment vertical="center"/>
      <protection locked="0"/>
    </xf>
    <xf numFmtId="172" fontId="60" fillId="33" borderId="0" xfId="0" applyNumberFormat="1" applyFont="1" applyFill="1" applyAlignment="1" applyProtection="1">
      <alignment vertical="center"/>
      <protection locked="0"/>
    </xf>
    <xf numFmtId="0" fontId="99" fillId="0" borderId="14" xfId="0" applyFont="1" applyBorder="1" applyAlignment="1">
      <alignment horizontal="center" wrapText="1"/>
    </xf>
    <xf numFmtId="0" fontId="99" fillId="0" borderId="14" xfId="0" applyFont="1" applyBorder="1" applyAlignment="1">
      <alignment wrapText="1"/>
    </xf>
    <xf numFmtId="0" fontId="99" fillId="0" borderId="0" xfId="0" applyFont="1" applyBorder="1" applyAlignment="1">
      <alignment wrapText="1"/>
    </xf>
    <xf numFmtId="0" fontId="99" fillId="0" borderId="0" xfId="0" applyFont="1" applyFill="1" applyAlignment="1" applyProtection="1">
      <alignment vertical="center"/>
      <protection locked="0"/>
    </xf>
    <xf numFmtId="0" fontId="100" fillId="0" borderId="0" xfId="0" applyFont="1" applyFill="1" applyAlignment="1" applyProtection="1">
      <alignment vertical="center"/>
      <protection locked="0"/>
    </xf>
    <xf numFmtId="0" fontId="100" fillId="33" borderId="0" xfId="0" applyFont="1" applyFill="1" applyAlignment="1" applyProtection="1">
      <alignment vertical="center"/>
      <protection locked="0"/>
    </xf>
    <xf numFmtId="0" fontId="61" fillId="0" borderId="0" xfId="0" applyFont="1" applyFill="1" applyBorder="1" applyAlignment="1" applyProtection="1">
      <alignment horizontal="center" vertical="center"/>
      <protection locked="0"/>
    </xf>
    <xf numFmtId="171" fontId="61" fillId="0" borderId="0" xfId="0" applyNumberFormat="1" applyFont="1" applyFill="1" applyBorder="1" applyAlignment="1" applyProtection="1">
      <alignment horizontal="center" vertical="center"/>
      <protection locked="0"/>
    </xf>
    <xf numFmtId="0" fontId="99" fillId="33" borderId="0" xfId="0" applyFont="1" applyFill="1" applyAlignment="1" applyProtection="1">
      <alignment vertical="center"/>
      <protection locked="0"/>
    </xf>
    <xf numFmtId="0" fontId="60" fillId="0" borderId="0" xfId="0" applyFont="1" applyFill="1" applyBorder="1" applyAlignment="1" applyProtection="1">
      <alignment vertical="center" wrapText="1"/>
      <protection locked="0"/>
    </xf>
    <xf numFmtId="0" fontId="60" fillId="0" borderId="0" xfId="0" applyFont="1" applyFill="1" applyBorder="1" applyAlignment="1" applyProtection="1">
      <alignment vertical="center"/>
      <protection locked="0"/>
    </xf>
    <xf numFmtId="172" fontId="61" fillId="0" borderId="0" xfId="48" applyFont="1" applyFill="1" applyBorder="1" applyAlignment="1" applyProtection="1">
      <alignment vertical="center"/>
      <protection locked="0"/>
    </xf>
    <xf numFmtId="0" fontId="64" fillId="0" borderId="0" xfId="0" applyFont="1" applyAlignment="1" applyProtection="1">
      <alignment vertical="center"/>
      <protection locked="0"/>
    </xf>
    <xf numFmtId="171" fontId="61" fillId="0" borderId="0" xfId="0" applyNumberFormat="1"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9" fontId="61" fillId="0" borderId="0" xfId="54" applyFont="1" applyFill="1" applyBorder="1" applyAlignment="1" applyProtection="1">
      <alignment vertical="center"/>
      <protection locked="0"/>
    </xf>
    <xf numFmtId="0" fontId="64" fillId="33" borderId="0" xfId="0" applyFont="1" applyFill="1" applyAlignment="1" applyProtection="1">
      <alignment vertical="center"/>
      <protection locked="0"/>
    </xf>
    <xf numFmtId="0" fontId="66" fillId="33" borderId="0" xfId="0" applyFont="1" applyFill="1" applyAlignment="1" applyProtection="1">
      <alignment vertical="center"/>
      <protection locked="0"/>
    </xf>
    <xf numFmtId="0" fontId="67" fillId="0" borderId="0" xfId="0" applyFont="1" applyAlignment="1" applyProtection="1">
      <alignment vertical="center"/>
      <protection/>
    </xf>
    <xf numFmtId="0" fontId="69" fillId="33" borderId="0" xfId="0" applyFont="1" applyFill="1" applyAlignment="1" applyProtection="1">
      <alignment vertical="center"/>
      <protection locked="0"/>
    </xf>
    <xf numFmtId="0" fontId="101" fillId="33" borderId="0" xfId="0" applyFont="1" applyFill="1" applyAlignment="1" applyProtection="1">
      <alignment vertical="center"/>
      <protection locked="0"/>
    </xf>
    <xf numFmtId="0" fontId="70" fillId="0" borderId="0" xfId="0" applyFont="1" applyAlignment="1" applyProtection="1">
      <alignment vertical="center"/>
      <protection locked="0"/>
    </xf>
    <xf numFmtId="0" fontId="70" fillId="33" borderId="0" xfId="0" applyFont="1" applyFill="1" applyAlignment="1" applyProtection="1">
      <alignment vertical="center"/>
      <protection/>
    </xf>
    <xf numFmtId="0" fontId="69" fillId="0" borderId="0" xfId="0" applyFont="1" applyAlignment="1" applyProtection="1">
      <alignment vertical="center"/>
      <protection locked="0"/>
    </xf>
    <xf numFmtId="0" fontId="72" fillId="6" borderId="50" xfId="0" applyFont="1" applyFill="1" applyBorder="1" applyAlignment="1" applyProtection="1">
      <alignment horizontal="center" vertical="center" wrapText="1"/>
      <protection locked="0"/>
    </xf>
    <xf numFmtId="0" fontId="69" fillId="0" borderId="11" xfId="0" applyFont="1" applyFill="1" applyBorder="1" applyAlignment="1" applyProtection="1">
      <alignment horizontal="center" vertical="center"/>
      <protection locked="0"/>
    </xf>
    <xf numFmtId="0" fontId="69" fillId="0" borderId="29" xfId="0" applyFont="1" applyBorder="1" applyAlignment="1">
      <alignment vertical="center"/>
    </xf>
    <xf numFmtId="0" fontId="72" fillId="44" borderId="45" xfId="0" applyFont="1" applyFill="1" applyBorder="1" applyAlignment="1" applyProtection="1">
      <alignment horizontal="center" vertical="center" wrapText="1"/>
      <protection locked="0"/>
    </xf>
    <xf numFmtId="0" fontId="72" fillId="44" borderId="53" xfId="0" applyFont="1" applyFill="1" applyBorder="1" applyAlignment="1" applyProtection="1">
      <alignment horizontal="center" vertical="center" wrapText="1"/>
      <protection locked="0"/>
    </xf>
    <xf numFmtId="0" fontId="72" fillId="10" borderId="12" xfId="0" applyFont="1" applyFill="1" applyBorder="1" applyAlignment="1" applyProtection="1">
      <alignment horizontal="center" vertical="center" wrapText="1"/>
      <protection locked="0"/>
    </xf>
    <xf numFmtId="0" fontId="72" fillId="10" borderId="21" xfId="0" applyFont="1" applyFill="1" applyBorder="1" applyAlignment="1" applyProtection="1">
      <alignment horizontal="center" vertical="center" wrapText="1"/>
      <protection locked="0"/>
    </xf>
    <xf numFmtId="0" fontId="72" fillId="10" borderId="22" xfId="0" applyFont="1" applyFill="1" applyBorder="1" applyAlignment="1" applyProtection="1">
      <alignment vertical="center" wrapText="1"/>
      <protection locked="0"/>
    </xf>
    <xf numFmtId="0" fontId="72" fillId="33" borderId="0" xfId="0" applyFont="1" applyFill="1" applyBorder="1" applyAlignment="1" applyProtection="1">
      <alignment horizontal="center" vertical="center"/>
      <protection locked="0"/>
    </xf>
    <xf numFmtId="0" fontId="69" fillId="6" borderId="35" xfId="0" applyFont="1" applyFill="1" applyBorder="1" applyAlignment="1" applyProtection="1">
      <alignment horizontal="center" vertical="center" wrapText="1"/>
      <protection locked="0"/>
    </xf>
    <xf numFmtId="0" fontId="69" fillId="0" borderId="34" xfId="0" applyFont="1" applyBorder="1" applyAlignment="1" applyProtection="1">
      <alignment horizontal="center" vertical="center"/>
      <protection locked="0"/>
    </xf>
    <xf numFmtId="0" fontId="69" fillId="0" borderId="10" xfId="0" applyFont="1" applyBorder="1" applyAlignment="1">
      <alignment vertical="center"/>
    </xf>
    <xf numFmtId="0" fontId="72" fillId="44" borderId="26" xfId="48" applyNumberFormat="1" applyFont="1" applyFill="1" applyBorder="1" applyAlignment="1" applyProtection="1">
      <alignment horizontal="right" vertical="center"/>
      <protection locked="0"/>
    </xf>
    <xf numFmtId="0" fontId="72" fillId="44" borderId="54" xfId="48" applyNumberFormat="1" applyFont="1" applyFill="1" applyBorder="1" applyAlignment="1" applyProtection="1">
      <alignment horizontal="right" vertical="center"/>
      <protection locked="0"/>
    </xf>
    <xf numFmtId="0" fontId="72" fillId="45" borderId="12" xfId="0" applyFont="1" applyFill="1" applyBorder="1" applyAlignment="1" applyProtection="1">
      <alignment horizontal="center" vertical="center" wrapText="1"/>
      <protection locked="0"/>
    </xf>
    <xf numFmtId="0" fontId="72" fillId="45" borderId="21" xfId="0" applyFont="1" applyFill="1" applyBorder="1" applyAlignment="1" applyProtection="1">
      <alignment horizontal="center" vertical="center" wrapText="1"/>
      <protection locked="0"/>
    </xf>
    <xf numFmtId="0" fontId="72" fillId="45" borderId="22" xfId="0" applyFont="1" applyFill="1" applyBorder="1" applyAlignment="1" applyProtection="1">
      <alignment vertical="center" wrapText="1"/>
      <protection locked="0"/>
    </xf>
    <xf numFmtId="0" fontId="69" fillId="0" borderId="0" xfId="0" applyFont="1" applyBorder="1" applyAlignment="1" applyProtection="1">
      <alignment vertical="center"/>
      <protection locked="0"/>
    </xf>
    <xf numFmtId="0" fontId="69" fillId="33" borderId="0" xfId="0" applyFont="1" applyFill="1" applyBorder="1" applyAlignment="1" applyProtection="1">
      <alignment horizontal="center" vertical="center"/>
      <protection locked="0"/>
    </xf>
    <xf numFmtId="0" fontId="69" fillId="0" borderId="46"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172" fontId="72" fillId="44" borderId="26" xfId="48" applyFont="1" applyFill="1" applyBorder="1" applyAlignment="1" applyProtection="1">
      <alignment horizontal="right" vertical="center"/>
      <protection locked="0"/>
    </xf>
    <xf numFmtId="172" fontId="72" fillId="44" borderId="54" xfId="48" applyFont="1" applyFill="1" applyBorder="1" applyAlignment="1" applyProtection="1">
      <alignment horizontal="right" vertical="center"/>
      <protection locked="0"/>
    </xf>
    <xf numFmtId="176" fontId="72" fillId="44" borderId="26" xfId="48" applyNumberFormat="1" applyFont="1" applyFill="1" applyBorder="1" applyAlignment="1" applyProtection="1">
      <alignment horizontal="right" vertical="center"/>
      <protection locked="0"/>
    </xf>
    <xf numFmtId="176" fontId="72" fillId="44" borderId="54" xfId="48" applyNumberFormat="1" applyFont="1" applyFill="1" applyBorder="1" applyAlignment="1" applyProtection="1">
      <alignment horizontal="right" vertical="center"/>
      <protection locked="0"/>
    </xf>
    <xf numFmtId="0" fontId="73" fillId="33" borderId="0" xfId="45" applyFont="1" applyFill="1" applyBorder="1" applyAlignment="1" applyProtection="1">
      <alignment horizontal="center" vertical="center"/>
      <protection locked="0"/>
    </xf>
    <xf numFmtId="0" fontId="69" fillId="0" borderId="61" xfId="0" applyFont="1" applyBorder="1" applyAlignment="1" applyProtection="1">
      <alignment horizontal="center" vertical="center"/>
      <protection locked="0"/>
    </xf>
    <xf numFmtId="0" fontId="69" fillId="0" borderId="22" xfId="0" applyFont="1" applyBorder="1" applyAlignment="1">
      <alignment vertical="center"/>
    </xf>
    <xf numFmtId="0" fontId="69" fillId="6" borderId="51" xfId="0" applyFont="1" applyFill="1" applyBorder="1" applyAlignment="1" applyProtection="1">
      <alignment horizontal="center" vertical="center" wrapText="1"/>
      <protection locked="0"/>
    </xf>
    <xf numFmtId="0" fontId="69" fillId="0" borderId="18" xfId="0" applyFont="1" applyBorder="1" applyAlignment="1" applyProtection="1">
      <alignment horizontal="center" vertical="center"/>
      <protection locked="0"/>
    </xf>
    <xf numFmtId="0" fontId="69" fillId="0" borderId="47" xfId="0" applyFont="1" applyBorder="1" applyAlignment="1">
      <alignment vertical="center"/>
    </xf>
    <xf numFmtId="0" fontId="72" fillId="6" borderId="55" xfId="0" applyFont="1" applyFill="1" applyBorder="1" applyAlignment="1" applyProtection="1">
      <alignment horizontal="center" vertical="center" wrapText="1"/>
      <protection locked="0"/>
    </xf>
    <xf numFmtId="0" fontId="69" fillId="0" borderId="46" xfId="0" applyFont="1" applyBorder="1" applyAlignment="1" applyProtection="1">
      <alignment horizontal="center" vertical="center"/>
      <protection locked="0"/>
    </xf>
    <xf numFmtId="0" fontId="69" fillId="0" borderId="30" xfId="0" applyFont="1" applyBorder="1" applyAlignment="1">
      <alignment vertical="center"/>
    </xf>
    <xf numFmtId="0" fontId="72" fillId="10" borderId="26" xfId="0" applyFont="1" applyFill="1" applyBorder="1" applyAlignment="1" applyProtection="1">
      <alignment horizontal="right" vertical="center" wrapText="1"/>
      <protection locked="0"/>
    </xf>
    <xf numFmtId="0" fontId="72" fillId="10" borderId="54" xfId="0" applyFont="1" applyFill="1" applyBorder="1" applyAlignment="1" applyProtection="1">
      <alignment horizontal="right" vertical="center" wrapText="1"/>
      <protection locked="0"/>
    </xf>
    <xf numFmtId="0" fontId="69" fillId="6" borderId="56" xfId="0" applyFont="1" applyFill="1" applyBorder="1" applyAlignment="1" applyProtection="1">
      <alignment horizontal="center" vertical="center" wrapText="1"/>
      <protection locked="0"/>
    </xf>
    <xf numFmtId="0" fontId="69" fillId="0" borderId="10" xfId="0" applyFont="1" applyBorder="1" applyAlignment="1">
      <alignment vertical="center"/>
    </xf>
    <xf numFmtId="0" fontId="72" fillId="10" borderId="41" xfId="0" applyFont="1" applyFill="1" applyBorder="1" applyAlignment="1" applyProtection="1">
      <alignment horizontal="right" vertical="center" wrapText="1"/>
      <protection locked="0"/>
    </xf>
    <xf numFmtId="0" fontId="72" fillId="10" borderId="58" xfId="0" applyFont="1" applyFill="1" applyBorder="1" applyAlignment="1" applyProtection="1">
      <alignment horizontal="right" vertical="center" wrapText="1"/>
      <protection locked="0"/>
    </xf>
    <xf numFmtId="0" fontId="72" fillId="10" borderId="27" xfId="0" applyFont="1" applyFill="1" applyBorder="1" applyAlignment="1" applyProtection="1">
      <alignment horizontal="right" vertical="center" wrapText="1"/>
      <protection locked="0"/>
    </xf>
    <xf numFmtId="0" fontId="72" fillId="10" borderId="57" xfId="0" applyFont="1" applyFill="1" applyBorder="1" applyAlignment="1" applyProtection="1">
      <alignment horizontal="right" vertical="center" wrapText="1"/>
      <protection locked="0"/>
    </xf>
    <xf numFmtId="0" fontId="69" fillId="0" borderId="34" xfId="0" applyFont="1" applyBorder="1" applyAlignment="1" applyProtection="1">
      <alignment horizontal="center" vertical="center"/>
      <protection locked="0"/>
    </xf>
    <xf numFmtId="0" fontId="69" fillId="0" borderId="16" xfId="0" applyFont="1" applyBorder="1" applyAlignment="1">
      <alignment vertical="center"/>
    </xf>
    <xf numFmtId="0" fontId="69" fillId="33" borderId="11" xfId="0" applyFont="1" applyFill="1" applyBorder="1" applyAlignment="1" applyProtection="1">
      <alignment horizontal="center" vertical="center"/>
      <protection locked="0"/>
    </xf>
    <xf numFmtId="0" fontId="72" fillId="10" borderId="45" xfId="0" applyFont="1" applyFill="1" applyBorder="1" applyAlignment="1" applyProtection="1">
      <alignment horizontal="right" vertical="center" wrapText="1"/>
      <protection locked="0"/>
    </xf>
    <xf numFmtId="0" fontId="72" fillId="10" borderId="53" xfId="0" applyFont="1" applyFill="1" applyBorder="1" applyAlignment="1" applyProtection="1">
      <alignment horizontal="right" vertical="center" wrapText="1"/>
      <protection locked="0"/>
    </xf>
    <xf numFmtId="0" fontId="69" fillId="33" borderId="12" xfId="0" applyFont="1" applyFill="1" applyBorder="1" applyAlignment="1" applyProtection="1">
      <alignment horizontal="center" vertical="center"/>
      <protection locked="0"/>
    </xf>
    <xf numFmtId="0" fontId="74" fillId="0" borderId="0" xfId="45" applyFont="1" applyFill="1" applyBorder="1" applyAlignment="1" applyProtection="1">
      <alignment horizontal="center" vertical="center"/>
      <protection locked="0"/>
    </xf>
    <xf numFmtId="0" fontId="69" fillId="6" borderId="59" xfId="0" applyFont="1" applyFill="1" applyBorder="1" applyAlignment="1" applyProtection="1">
      <alignment horizontal="center" vertical="center" wrapText="1"/>
      <protection locked="0"/>
    </xf>
    <xf numFmtId="0" fontId="69" fillId="33" borderId="13" xfId="0" applyFont="1" applyFill="1" applyBorder="1" applyAlignment="1" applyProtection="1">
      <alignment horizontal="center" vertical="center"/>
      <protection locked="0"/>
    </xf>
    <xf numFmtId="0" fontId="69" fillId="0" borderId="19" xfId="0" applyFont="1" applyBorder="1" applyAlignment="1">
      <alignment vertical="center"/>
    </xf>
    <xf numFmtId="186" fontId="72" fillId="10" borderId="48" xfId="50" applyNumberFormat="1" applyFont="1" applyFill="1" applyBorder="1" applyAlignment="1" applyProtection="1">
      <alignment horizontal="right" vertical="center"/>
      <protection locked="0"/>
    </xf>
    <xf numFmtId="186" fontId="72" fillId="10" borderId="49" xfId="50" applyNumberFormat="1" applyFont="1" applyFill="1" applyBorder="1" applyAlignment="1" applyProtection="1">
      <alignment horizontal="right" vertical="center"/>
      <protection locked="0"/>
    </xf>
    <xf numFmtId="0" fontId="69" fillId="0" borderId="0" xfId="0" applyFont="1" applyFill="1" applyBorder="1" applyAlignment="1" applyProtection="1">
      <alignment horizontal="center" vertical="center"/>
      <protection locked="0"/>
    </xf>
    <xf numFmtId="0" fontId="72" fillId="33" borderId="14" xfId="0" applyFont="1" applyFill="1" applyBorder="1" applyAlignment="1" applyProtection="1">
      <alignment horizontal="center" vertical="center" textRotation="90"/>
      <protection locked="0"/>
    </xf>
    <xf numFmtId="0" fontId="69" fillId="33" borderId="0" xfId="0" applyFont="1" applyFill="1" applyBorder="1" applyAlignment="1" applyProtection="1">
      <alignment vertical="center"/>
      <protection locked="0"/>
    </xf>
    <xf numFmtId="173" fontId="72" fillId="0" borderId="10" xfId="48" applyNumberFormat="1" applyFont="1" applyFill="1" applyBorder="1" applyAlignment="1" applyProtection="1">
      <alignment horizontal="center" vertical="center" wrapText="1"/>
      <protection locked="0"/>
    </xf>
    <xf numFmtId="0" fontId="69" fillId="0" borderId="10" xfId="0" applyFont="1" applyBorder="1" applyAlignment="1" applyProtection="1">
      <alignment horizontal="center" vertical="center" wrapText="1"/>
      <protection locked="0"/>
    </xf>
    <xf numFmtId="173" fontId="72" fillId="0" borderId="10" xfId="48" applyNumberFormat="1" applyFont="1" applyFill="1" applyBorder="1" applyAlignment="1" applyProtection="1">
      <alignment horizontal="center" vertical="center" wrapText="1"/>
      <protection locked="0"/>
    </xf>
    <xf numFmtId="0" fontId="72" fillId="0" borderId="10" xfId="0" applyFont="1" applyBorder="1" applyAlignment="1" applyProtection="1">
      <alignment horizontal="center" vertical="center" wrapText="1"/>
      <protection locked="0"/>
    </xf>
    <xf numFmtId="0" fontId="72" fillId="0" borderId="52" xfId="0" applyFont="1" applyBorder="1" applyAlignment="1" applyProtection="1">
      <alignment horizontal="center" vertical="center" wrapText="1"/>
      <protection locked="0"/>
    </xf>
    <xf numFmtId="0" fontId="72" fillId="0" borderId="53" xfId="0" applyFont="1" applyBorder="1" applyAlignment="1" applyProtection="1">
      <alignment horizontal="center" vertical="center" wrapText="1"/>
      <protection locked="0"/>
    </xf>
    <xf numFmtId="0" fontId="69" fillId="0" borderId="52" xfId="0" applyFont="1" applyBorder="1" applyAlignment="1" applyProtection="1">
      <alignment horizontal="center" vertical="center" wrapText="1"/>
      <protection locked="0"/>
    </xf>
    <xf numFmtId="0" fontId="69" fillId="0" borderId="60" xfId="0" applyFont="1" applyBorder="1" applyAlignment="1" applyProtection="1">
      <alignment horizontal="center" vertical="center" wrapText="1"/>
      <protection locked="0"/>
    </xf>
    <xf numFmtId="0" fontId="69" fillId="0" borderId="10" xfId="0" applyFont="1" applyBorder="1" applyAlignment="1" applyProtection="1">
      <alignment horizontal="center" vertical="center" wrapText="1"/>
      <protection locked="0"/>
    </xf>
    <xf numFmtId="171" fontId="72" fillId="0" borderId="10" xfId="0" applyNumberFormat="1" applyFont="1" applyFill="1" applyBorder="1" applyAlignment="1" applyProtection="1">
      <alignment horizontal="center" vertical="center" wrapText="1"/>
      <protection locked="0"/>
    </xf>
    <xf numFmtId="171" fontId="72" fillId="0" borderId="38" xfId="0" applyNumberFormat="1" applyFont="1" applyFill="1" applyBorder="1" applyAlignment="1" applyProtection="1">
      <alignment horizontal="center" vertical="center" wrapText="1"/>
      <protection locked="0"/>
    </xf>
    <xf numFmtId="171" fontId="72" fillId="0" borderId="19" xfId="0" applyNumberFormat="1" applyFont="1" applyFill="1" applyBorder="1" applyAlignment="1" applyProtection="1">
      <alignment horizontal="center" vertical="center" wrapText="1"/>
      <protection locked="0"/>
    </xf>
    <xf numFmtId="171" fontId="72" fillId="0" borderId="17" xfId="0" applyNumberFormat="1" applyFont="1" applyFill="1" applyBorder="1" applyAlignment="1" applyProtection="1">
      <alignment horizontal="center" vertical="center" wrapText="1"/>
      <protection locked="0"/>
    </xf>
    <xf numFmtId="171" fontId="72" fillId="0" borderId="20" xfId="0" applyNumberFormat="1" applyFont="1" applyFill="1" applyBorder="1" applyAlignment="1" applyProtection="1">
      <alignment horizontal="center" vertical="center" wrapText="1"/>
      <protection locked="0"/>
    </xf>
    <xf numFmtId="171" fontId="72" fillId="0" borderId="16" xfId="0" applyNumberFormat="1" applyFont="1" applyFill="1" applyBorder="1" applyAlignment="1" applyProtection="1">
      <alignment horizontal="center" vertical="center" wrapText="1"/>
      <protection locked="0"/>
    </xf>
    <xf numFmtId="0" fontId="69" fillId="0" borderId="10" xfId="0" applyFont="1" applyFill="1" applyBorder="1" applyAlignment="1" applyProtection="1">
      <alignment horizontal="left" vertical="center" wrapText="1"/>
      <protection locked="0"/>
    </xf>
    <xf numFmtId="4" fontId="69" fillId="45" borderId="10" xfId="0" applyNumberFormat="1" applyFont="1" applyFill="1" applyBorder="1" applyAlignment="1" applyProtection="1">
      <alignment horizontal="center" vertical="center" wrapText="1"/>
      <protection/>
    </xf>
    <xf numFmtId="172" fontId="69" fillId="10" borderId="10" xfId="48" applyNumberFormat="1" applyFont="1" applyFill="1" applyBorder="1" applyAlignment="1" applyProtection="1">
      <alignment vertical="center"/>
      <protection locked="0"/>
    </xf>
    <xf numFmtId="172" fontId="69" fillId="10" borderId="10" xfId="48" applyNumberFormat="1" applyFont="1" applyFill="1" applyBorder="1" applyAlignment="1" applyProtection="1">
      <alignment horizontal="center" vertical="center"/>
      <protection locked="0"/>
    </xf>
    <xf numFmtId="174" fontId="69" fillId="45" borderId="22" xfId="0" applyNumberFormat="1" applyFont="1" applyFill="1" applyBorder="1" applyAlignment="1" applyProtection="1">
      <alignment horizontal="center" vertical="center" wrapText="1"/>
      <protection/>
    </xf>
    <xf numFmtId="172" fontId="69" fillId="10" borderId="10" xfId="48" applyFont="1" applyFill="1" applyBorder="1" applyAlignment="1" applyProtection="1">
      <alignment horizontal="center" vertical="center"/>
      <protection locked="0"/>
    </xf>
    <xf numFmtId="2" fontId="69" fillId="10" borderId="25" xfId="48" applyNumberFormat="1" applyFont="1" applyFill="1" applyBorder="1" applyAlignment="1" applyProtection="1">
      <alignment horizontal="center" vertical="center"/>
      <protection locked="0"/>
    </xf>
    <xf numFmtId="2" fontId="69" fillId="10" borderId="10" xfId="48" applyNumberFormat="1" applyFont="1" applyFill="1" applyBorder="1" applyAlignment="1" applyProtection="1">
      <alignment horizontal="center" vertical="center"/>
      <protection locked="0"/>
    </xf>
    <xf numFmtId="0" fontId="72" fillId="35" borderId="10" xfId="0" applyFont="1" applyFill="1" applyBorder="1" applyAlignment="1" applyProtection="1">
      <alignment horizontal="center" vertical="center" textRotation="90" wrapText="1"/>
      <protection locked="0"/>
    </xf>
    <xf numFmtId="0" fontId="72" fillId="35" borderId="10" xfId="0" applyFont="1" applyFill="1" applyBorder="1" applyAlignment="1" applyProtection="1">
      <alignment horizontal="center" vertical="center" wrapText="1"/>
      <protection locked="0"/>
    </xf>
    <xf numFmtId="0" fontId="69" fillId="35" borderId="10" xfId="0" applyFont="1" applyFill="1" applyBorder="1" applyAlignment="1">
      <alignment vertical="center"/>
    </xf>
    <xf numFmtId="0" fontId="72" fillId="35" borderId="10" xfId="0" applyFont="1" applyFill="1" applyBorder="1" applyAlignment="1" applyProtection="1">
      <alignment horizontal="left" vertical="center" wrapText="1"/>
      <protection locked="0"/>
    </xf>
    <xf numFmtId="43" fontId="72" fillId="45" borderId="10" xfId="48" applyNumberFormat="1" applyFont="1" applyFill="1" applyBorder="1" applyAlignment="1" applyProtection="1">
      <alignment vertical="center" wrapText="1"/>
      <protection locked="0"/>
    </xf>
    <xf numFmtId="172" fontId="72" fillId="10" borderId="10" xfId="0" applyNumberFormat="1" applyFont="1" applyFill="1" applyBorder="1" applyAlignment="1" applyProtection="1">
      <alignment horizontal="center" vertical="center" wrapText="1"/>
      <protection locked="0"/>
    </xf>
    <xf numFmtId="174" fontId="69" fillId="45" borderId="60" xfId="0" applyNumberFormat="1" applyFont="1" applyFill="1" applyBorder="1" applyAlignment="1" applyProtection="1">
      <alignment horizontal="center" vertical="center" wrapText="1"/>
      <protection/>
    </xf>
    <xf numFmtId="2" fontId="72" fillId="10" borderId="28" xfId="0" applyNumberFormat="1" applyFont="1" applyFill="1" applyBorder="1" applyAlignment="1" applyProtection="1">
      <alignment horizontal="center" vertical="center" wrapText="1"/>
      <protection locked="0"/>
    </xf>
    <xf numFmtId="174" fontId="69" fillId="45" borderId="29" xfId="0" applyNumberFormat="1" applyFont="1" applyFill="1" applyBorder="1" applyAlignment="1" applyProtection="1">
      <alignment horizontal="center" vertical="center" wrapText="1"/>
      <protection/>
    </xf>
    <xf numFmtId="2" fontId="72" fillId="10" borderId="29" xfId="0" applyNumberFormat="1" applyFont="1" applyFill="1" applyBorder="1" applyAlignment="1" applyProtection="1">
      <alignment horizontal="center" vertical="center" wrapText="1"/>
      <protection locked="0"/>
    </xf>
    <xf numFmtId="0" fontId="69" fillId="35" borderId="10" xfId="0" applyFont="1" applyFill="1" applyBorder="1" applyAlignment="1">
      <alignment horizontal="center" vertical="center" textRotation="90" wrapText="1"/>
    </xf>
    <xf numFmtId="0" fontId="72" fillId="0" borderId="10" xfId="0" applyFont="1" applyFill="1" applyBorder="1" applyAlignment="1" applyProtection="1">
      <alignment horizontal="center" vertical="center" wrapText="1"/>
      <protection locked="0"/>
    </xf>
    <xf numFmtId="0" fontId="75" fillId="0" borderId="10" xfId="0" applyFont="1" applyFill="1" applyBorder="1" applyAlignment="1" applyProtection="1">
      <alignment horizontal="left" vertical="center" wrapText="1"/>
      <protection locked="0"/>
    </xf>
    <xf numFmtId="174" fontId="75" fillId="0" borderId="10" xfId="0" applyNumberFormat="1" applyFont="1" applyFill="1" applyBorder="1" applyAlignment="1" applyProtection="1">
      <alignment horizontal="left" vertical="center" wrapText="1"/>
      <protection/>
    </xf>
    <xf numFmtId="172" fontId="69" fillId="0" borderId="10" xfId="48" applyFont="1" applyFill="1" applyBorder="1" applyAlignment="1" applyProtection="1">
      <alignment vertical="center"/>
      <protection/>
    </xf>
    <xf numFmtId="172" fontId="69" fillId="0" borderId="10" xfId="48" applyNumberFormat="1" applyFont="1" applyFill="1" applyBorder="1" applyAlignment="1" applyProtection="1">
      <alignment horizontal="center" vertical="center"/>
      <protection/>
    </xf>
    <xf numFmtId="174" fontId="69" fillId="0" borderId="22" xfId="48" applyNumberFormat="1" applyFont="1" applyFill="1" applyBorder="1" applyAlignment="1" applyProtection="1">
      <alignment horizontal="center" vertical="center"/>
      <protection/>
    </xf>
    <xf numFmtId="172" fontId="69" fillId="0" borderId="10" xfId="48" applyFont="1" applyFill="1" applyBorder="1" applyAlignment="1" applyProtection="1">
      <alignment horizontal="center" vertical="center"/>
      <protection/>
    </xf>
    <xf numFmtId="172" fontId="69" fillId="0" borderId="25" xfId="48" applyFont="1" applyFill="1" applyBorder="1" applyAlignment="1" applyProtection="1">
      <alignment horizontal="center" vertical="center"/>
      <protection/>
    </xf>
    <xf numFmtId="174" fontId="69" fillId="45" borderId="10" xfId="0" applyNumberFormat="1" applyFont="1" applyFill="1" applyBorder="1" applyAlignment="1" applyProtection="1">
      <alignment horizontal="center" vertical="center" wrapText="1"/>
      <protection/>
    </xf>
    <xf numFmtId="172" fontId="69" fillId="10" borderId="10" xfId="48" applyFont="1" applyFill="1" applyBorder="1" applyAlignment="1" applyProtection="1">
      <alignment vertical="center"/>
      <protection locked="0"/>
    </xf>
    <xf numFmtId="0" fontId="69" fillId="0" borderId="10" xfId="0" applyFont="1" applyBorder="1" applyAlignment="1" applyProtection="1">
      <alignment vertical="center" wrapText="1"/>
      <protection locked="0"/>
    </xf>
    <xf numFmtId="172" fontId="69" fillId="45" borderId="10" xfId="48" applyFont="1" applyFill="1" applyBorder="1" applyAlignment="1" applyProtection="1">
      <alignment horizontal="center" vertical="center"/>
      <protection locked="0"/>
    </xf>
    <xf numFmtId="172" fontId="69" fillId="45" borderId="10" xfId="48" applyFont="1" applyFill="1" applyBorder="1" applyAlignment="1" applyProtection="1">
      <alignment vertical="center"/>
      <protection locked="0"/>
    </xf>
    <xf numFmtId="174" fontId="69" fillId="35" borderId="22" xfId="0" applyNumberFormat="1" applyFont="1" applyFill="1" applyBorder="1" applyAlignment="1" applyProtection="1">
      <alignment horizontal="center" vertical="center" wrapText="1"/>
      <protection/>
    </xf>
    <xf numFmtId="172" fontId="69" fillId="10" borderId="26" xfId="48" applyFont="1" applyFill="1" applyBorder="1" applyAlignment="1" applyProtection="1">
      <alignment horizontal="center" vertical="center"/>
      <protection locked="0"/>
    </xf>
    <xf numFmtId="0" fontId="69" fillId="0" borderId="10" xfId="0" applyFont="1" applyBorder="1" applyAlignment="1" applyProtection="1">
      <alignment vertical="center"/>
      <protection locked="0"/>
    </xf>
    <xf numFmtId="0" fontId="72" fillId="0" borderId="10" xfId="0" applyFont="1" applyBorder="1" applyAlignment="1" applyProtection="1">
      <alignment vertical="center"/>
      <protection locked="0"/>
    </xf>
    <xf numFmtId="0" fontId="76" fillId="0" borderId="10" xfId="0" applyFont="1" applyBorder="1" applyAlignment="1" applyProtection="1">
      <alignment vertical="center"/>
      <protection locked="0"/>
    </xf>
    <xf numFmtId="172" fontId="72" fillId="45" borderId="10" xfId="48" applyFont="1" applyFill="1" applyBorder="1" applyAlignment="1" applyProtection="1">
      <alignment horizontal="center" vertical="center"/>
      <protection/>
    </xf>
    <xf numFmtId="172" fontId="69" fillId="34" borderId="10" xfId="48" applyNumberFormat="1" applyFont="1" applyFill="1" applyBorder="1" applyAlignment="1" applyProtection="1">
      <alignment horizontal="center" vertical="center"/>
      <protection/>
    </xf>
    <xf numFmtId="1" fontId="69" fillId="34" borderId="25" xfId="0" applyNumberFormat="1" applyFont="1" applyFill="1" applyBorder="1" applyAlignment="1" applyProtection="1">
      <alignment horizontal="center" vertical="center"/>
      <protection/>
    </xf>
    <xf numFmtId="1" fontId="69" fillId="34" borderId="10" xfId="0" applyNumberFormat="1" applyFont="1" applyFill="1" applyBorder="1" applyAlignment="1" applyProtection="1">
      <alignment horizontal="center" vertical="center"/>
      <protection/>
    </xf>
    <xf numFmtId="172" fontId="72" fillId="45" borderId="10" xfId="48" applyFont="1" applyFill="1" applyBorder="1" applyAlignment="1" applyProtection="1">
      <alignment horizontal="center" vertical="center" wrapText="1"/>
      <protection/>
    </xf>
    <xf numFmtId="172" fontId="72" fillId="45" borderId="10" xfId="48" applyNumberFormat="1" applyFont="1" applyFill="1" applyBorder="1" applyAlignment="1" applyProtection="1">
      <alignment horizontal="center" vertical="center" wrapText="1"/>
      <protection/>
    </xf>
    <xf numFmtId="172" fontId="72" fillId="45" borderId="25" xfId="48" applyFont="1" applyFill="1" applyBorder="1" applyAlignment="1" applyProtection="1">
      <alignment horizontal="center" vertical="center" wrapText="1"/>
      <protection/>
    </xf>
    <xf numFmtId="174" fontId="77" fillId="36" borderId="22" xfId="48" applyNumberFormat="1" applyFont="1" applyFill="1" applyBorder="1" applyAlignment="1" applyProtection="1">
      <alignment horizontal="center" vertical="center" wrapText="1"/>
      <protection/>
    </xf>
    <xf numFmtId="172" fontId="78" fillId="36" borderId="10" xfId="48" applyFont="1" applyFill="1" applyBorder="1" applyAlignment="1" applyProtection="1">
      <alignment horizontal="center" vertical="center" wrapText="1"/>
      <protection/>
    </xf>
    <xf numFmtId="172" fontId="72" fillId="36" borderId="25" xfId="48" applyFont="1" applyFill="1" applyBorder="1" applyAlignment="1" applyProtection="1">
      <alignment horizontal="center" vertical="center" wrapText="1"/>
      <protection/>
    </xf>
    <xf numFmtId="174" fontId="69" fillId="36" borderId="22" xfId="48" applyNumberFormat="1" applyFont="1" applyFill="1" applyBorder="1" applyAlignment="1" applyProtection="1">
      <alignment horizontal="center" vertical="center" wrapText="1"/>
      <protection/>
    </xf>
    <xf numFmtId="172" fontId="72" fillId="36" borderId="10" xfId="48" applyFont="1" applyFill="1" applyBorder="1" applyAlignment="1" applyProtection="1">
      <alignment horizontal="center" vertical="center" wrapText="1"/>
      <protection/>
    </xf>
    <xf numFmtId="174" fontId="77" fillId="36" borderId="38" xfId="48" applyNumberFormat="1" applyFont="1" applyFill="1" applyBorder="1" applyAlignment="1" applyProtection="1">
      <alignment horizontal="center" vertical="center" wrapText="1"/>
      <protection/>
    </xf>
    <xf numFmtId="172" fontId="78" fillId="36" borderId="19" xfId="48" applyFont="1" applyFill="1" applyBorder="1" applyAlignment="1" applyProtection="1">
      <alignment horizontal="center" vertical="center" wrapText="1"/>
      <protection/>
    </xf>
    <xf numFmtId="172" fontId="72" fillId="36" borderId="44" xfId="48" applyFont="1" applyFill="1" applyBorder="1" applyAlignment="1" applyProtection="1">
      <alignment horizontal="center" vertical="center" wrapText="1"/>
      <protection/>
    </xf>
    <xf numFmtId="174" fontId="69" fillId="36" borderId="38" xfId="48" applyNumberFormat="1" applyFont="1" applyFill="1" applyBorder="1" applyAlignment="1" applyProtection="1">
      <alignment horizontal="center" vertical="center" wrapText="1"/>
      <protection/>
    </xf>
    <xf numFmtId="172" fontId="72" fillId="36" borderId="19" xfId="48" applyFont="1" applyFill="1" applyBorder="1" applyAlignment="1" applyProtection="1">
      <alignment horizontal="center" vertical="center" wrapText="1"/>
      <protection/>
    </xf>
    <xf numFmtId="174" fontId="69" fillId="45" borderId="37" xfId="0" applyNumberFormat="1" applyFont="1" applyFill="1" applyBorder="1" applyAlignment="1" applyProtection="1">
      <alignment horizontal="center" vertical="center" wrapText="1"/>
      <protection/>
    </xf>
    <xf numFmtId="172" fontId="69" fillId="10" borderId="30" xfId="48" applyFont="1" applyFill="1" applyBorder="1" applyAlignment="1" applyProtection="1">
      <alignment horizontal="center" vertical="center"/>
      <protection locked="0"/>
    </xf>
    <xf numFmtId="2" fontId="69" fillId="10" borderId="31" xfId="0" applyNumberFormat="1" applyFont="1" applyFill="1" applyBorder="1" applyAlignment="1" applyProtection="1">
      <alignment horizontal="center" vertical="center"/>
      <protection locked="0"/>
    </xf>
    <xf numFmtId="174" fontId="69" fillId="45" borderId="30" xfId="0" applyNumberFormat="1" applyFont="1" applyFill="1" applyBorder="1" applyAlignment="1" applyProtection="1">
      <alignment horizontal="center" vertical="center" wrapText="1"/>
      <protection/>
    </xf>
    <xf numFmtId="172" fontId="69" fillId="10" borderId="27" xfId="48" applyFont="1" applyFill="1" applyBorder="1" applyAlignment="1" applyProtection="1">
      <alignment horizontal="center" vertical="center"/>
      <protection locked="0"/>
    </xf>
    <xf numFmtId="2" fontId="69" fillId="10" borderId="30" xfId="0" applyNumberFormat="1" applyFont="1" applyFill="1" applyBorder="1" applyAlignment="1" applyProtection="1">
      <alignment horizontal="center" vertical="center"/>
      <protection locked="0"/>
    </xf>
    <xf numFmtId="0" fontId="69" fillId="0" borderId="10" xfId="0" applyFont="1" applyBorder="1" applyAlignment="1">
      <alignment vertical="center" wrapText="1"/>
    </xf>
    <xf numFmtId="172" fontId="72" fillId="45" borderId="10" xfId="0" applyNumberFormat="1" applyFont="1" applyFill="1" applyBorder="1" applyAlignment="1" applyProtection="1">
      <alignment horizontal="center" vertical="center" wrapText="1"/>
      <protection/>
    </xf>
    <xf numFmtId="172" fontId="78" fillId="36" borderId="10" xfId="48" applyFont="1" applyFill="1" applyBorder="1" applyAlignment="1" applyProtection="1">
      <alignment horizontal="center" vertical="center" wrapText="1"/>
      <protection locked="0"/>
    </xf>
    <xf numFmtId="174" fontId="72" fillId="36" borderId="22" xfId="48" applyNumberFormat="1" applyFont="1" applyFill="1" applyBorder="1" applyAlignment="1" applyProtection="1">
      <alignment horizontal="center" vertical="center" wrapText="1"/>
      <protection/>
    </xf>
    <xf numFmtId="172" fontId="72" fillId="46" borderId="10" xfId="48" applyFont="1" applyFill="1" applyBorder="1" applyAlignment="1" applyProtection="1">
      <alignment horizontal="center" vertical="center" wrapText="1"/>
      <protection/>
    </xf>
    <xf numFmtId="2" fontId="69" fillId="46" borderId="25" xfId="0" applyNumberFormat="1" applyFont="1" applyFill="1" applyBorder="1" applyAlignment="1" applyProtection="1">
      <alignment horizontal="center" vertical="center"/>
      <protection/>
    </xf>
    <xf numFmtId="172" fontId="69" fillId="46" borderId="10" xfId="48" applyFont="1" applyFill="1" applyBorder="1" applyAlignment="1" applyProtection="1">
      <alignment vertical="center"/>
      <protection locked="0"/>
    </xf>
    <xf numFmtId="2" fontId="69" fillId="10" borderId="25" xfId="0" applyNumberFormat="1" applyFont="1" applyFill="1" applyBorder="1" applyAlignment="1" applyProtection="1">
      <alignment horizontal="center" vertical="center"/>
      <protection locked="0"/>
    </xf>
    <xf numFmtId="2" fontId="69" fillId="10" borderId="10" xfId="0" applyNumberFormat="1" applyFont="1" applyFill="1" applyBorder="1" applyAlignment="1" applyProtection="1">
      <alignment horizontal="center" vertical="center"/>
      <protection locked="0"/>
    </xf>
    <xf numFmtId="171" fontId="72" fillId="46" borderId="10" xfId="48" applyNumberFormat="1" applyFont="1" applyFill="1" applyBorder="1" applyAlignment="1" applyProtection="1">
      <alignment horizontal="center" vertical="center" wrapText="1"/>
      <protection/>
    </xf>
    <xf numFmtId="172" fontId="72" fillId="46" borderId="26" xfId="48" applyFont="1" applyFill="1" applyBorder="1" applyAlignment="1" applyProtection="1">
      <alignment horizontal="center" vertical="center"/>
      <protection/>
    </xf>
    <xf numFmtId="2" fontId="72" fillId="46" borderId="10" xfId="0" applyNumberFormat="1" applyFont="1" applyFill="1" applyBorder="1" applyAlignment="1" applyProtection="1">
      <alignment horizontal="center" vertical="center"/>
      <protection/>
    </xf>
    <xf numFmtId="172" fontId="72" fillId="10" borderId="10" xfId="48" applyNumberFormat="1" applyFont="1" applyFill="1" applyBorder="1" applyAlignment="1" applyProtection="1">
      <alignment horizontal="center" vertical="center"/>
      <protection locked="0"/>
    </xf>
    <xf numFmtId="172" fontId="69" fillId="46" borderId="10" xfId="48" applyFont="1" applyFill="1" applyBorder="1" applyAlignment="1" applyProtection="1">
      <alignment horizontal="center" vertical="center"/>
      <protection locked="0"/>
    </xf>
    <xf numFmtId="172" fontId="69" fillId="46" borderId="26" xfId="48" applyFont="1" applyFill="1" applyBorder="1" applyAlignment="1" applyProtection="1">
      <alignment horizontal="center" vertical="center"/>
      <protection locked="0"/>
    </xf>
    <xf numFmtId="174" fontId="69" fillId="45" borderId="20" xfId="0" applyNumberFormat="1" applyFont="1" applyFill="1" applyBorder="1" applyAlignment="1" applyProtection="1">
      <alignment horizontal="center" vertical="center" wrapText="1"/>
      <protection/>
    </xf>
    <xf numFmtId="172" fontId="69" fillId="10" borderId="16" xfId="48" applyFont="1" applyFill="1" applyBorder="1" applyAlignment="1" applyProtection="1">
      <alignment horizontal="center" vertical="center"/>
      <protection locked="0"/>
    </xf>
    <xf numFmtId="2" fontId="69" fillId="10" borderId="39" xfId="0" applyNumberFormat="1" applyFont="1" applyFill="1" applyBorder="1" applyAlignment="1" applyProtection="1">
      <alignment horizontal="center" vertical="center"/>
      <protection locked="0"/>
    </xf>
    <xf numFmtId="172" fontId="69" fillId="10" borderId="41" xfId="48" applyFont="1" applyFill="1" applyBorder="1" applyAlignment="1" applyProtection="1">
      <alignment horizontal="center" vertical="center"/>
      <protection locked="0"/>
    </xf>
    <xf numFmtId="2" fontId="69" fillId="10" borderId="16" xfId="0" applyNumberFormat="1" applyFont="1" applyFill="1" applyBorder="1" applyAlignment="1" applyProtection="1">
      <alignment horizontal="center" vertical="center"/>
      <protection locked="0"/>
    </xf>
    <xf numFmtId="172" fontId="72" fillId="46" borderId="10" xfId="48" applyFont="1" applyFill="1" applyBorder="1" applyAlignment="1" applyProtection="1">
      <alignment horizontal="center" vertical="center"/>
      <protection/>
    </xf>
    <xf numFmtId="172" fontId="69" fillId="34" borderId="16" xfId="48" applyFont="1" applyFill="1" applyBorder="1" applyAlignment="1" applyProtection="1">
      <alignment horizontal="center" vertical="center"/>
      <protection/>
    </xf>
    <xf numFmtId="174" fontId="69" fillId="45" borderId="16" xfId="0" applyNumberFormat="1" applyFont="1" applyFill="1" applyBorder="1" applyAlignment="1" applyProtection="1">
      <alignment horizontal="center" vertical="center" wrapText="1"/>
      <protection/>
    </xf>
    <xf numFmtId="172" fontId="72" fillId="46" borderId="16" xfId="48" applyFont="1" applyFill="1" applyBorder="1" applyAlignment="1" applyProtection="1">
      <alignment horizontal="center" vertical="center"/>
      <protection/>
    </xf>
    <xf numFmtId="172" fontId="72" fillId="46" borderId="10" xfId="48" applyNumberFormat="1" applyFont="1" applyFill="1" applyBorder="1" applyAlignment="1" applyProtection="1">
      <alignment horizontal="center" vertical="center"/>
      <protection/>
    </xf>
    <xf numFmtId="172" fontId="72" fillId="36" borderId="16" xfId="48" applyFont="1" applyFill="1" applyBorder="1" applyAlignment="1" applyProtection="1">
      <alignment horizontal="center" vertical="center" wrapText="1"/>
      <protection/>
    </xf>
    <xf numFmtId="172" fontId="78" fillId="36" borderId="16" xfId="48" applyFont="1" applyFill="1" applyBorder="1" applyAlignment="1" applyProtection="1">
      <alignment horizontal="center" vertical="center" wrapText="1"/>
      <protection/>
    </xf>
    <xf numFmtId="174" fontId="69" fillId="45" borderId="38" xfId="0" applyNumberFormat="1" applyFont="1" applyFill="1" applyBorder="1" applyAlignment="1" applyProtection="1">
      <alignment horizontal="center" vertical="center" wrapText="1"/>
      <protection/>
    </xf>
    <xf numFmtId="172" fontId="72" fillId="46" borderId="19" xfId="48" applyFont="1" applyFill="1" applyBorder="1" applyAlignment="1" applyProtection="1">
      <alignment horizontal="center" vertical="center"/>
      <protection/>
    </xf>
    <xf numFmtId="2" fontId="69" fillId="46" borderId="19" xfId="48" applyNumberFormat="1" applyFont="1" applyFill="1" applyBorder="1" applyAlignment="1" applyProtection="1">
      <alignment horizontal="center" vertical="center"/>
      <protection/>
    </xf>
    <xf numFmtId="174" fontId="69" fillId="45" borderId="19" xfId="0" applyNumberFormat="1" applyFont="1" applyFill="1" applyBorder="1" applyAlignment="1" applyProtection="1">
      <alignment horizontal="center" vertical="center" wrapText="1"/>
      <protection/>
    </xf>
    <xf numFmtId="0" fontId="72" fillId="35" borderId="56" xfId="0" applyFont="1" applyFill="1" applyBorder="1" applyAlignment="1" applyProtection="1">
      <alignment horizontal="center" vertical="center" textRotation="90" wrapText="1"/>
      <protection locked="0"/>
    </xf>
    <xf numFmtId="0" fontId="69" fillId="0" borderId="37" xfId="0" applyFont="1" applyBorder="1" applyAlignment="1" applyProtection="1">
      <alignment horizontal="center" vertical="center" wrapText="1"/>
      <protection locked="0"/>
    </xf>
    <xf numFmtId="0" fontId="69" fillId="0" borderId="37" xfId="0" applyFont="1" applyFill="1" applyBorder="1" applyAlignment="1" applyProtection="1">
      <alignment horizontal="left" vertical="center" wrapText="1"/>
      <protection locked="0"/>
    </xf>
    <xf numFmtId="172" fontId="69" fillId="10" borderId="31" xfId="48" applyNumberFormat="1" applyFont="1" applyFill="1" applyBorder="1" applyAlignment="1" applyProtection="1">
      <alignment horizontal="center" vertical="center"/>
      <protection locked="0"/>
    </xf>
    <xf numFmtId="174" fontId="69" fillId="45" borderId="42" xfId="0" applyNumberFormat="1" applyFont="1" applyFill="1" applyBorder="1" applyAlignment="1" applyProtection="1">
      <alignment horizontal="center" vertical="center" wrapText="1"/>
      <protection/>
    </xf>
    <xf numFmtId="0" fontId="69" fillId="0" borderId="56" xfId="0" applyFont="1" applyBorder="1" applyAlignment="1">
      <alignment vertical="center" wrapText="1"/>
    </xf>
    <xf numFmtId="0" fontId="69" fillId="0" borderId="22" xfId="0" applyFont="1" applyBorder="1" applyAlignment="1" applyProtection="1">
      <alignment horizontal="center" vertical="center" wrapText="1"/>
      <protection locked="0"/>
    </xf>
    <xf numFmtId="0" fontId="69" fillId="0" borderId="22" xfId="0" applyFont="1" applyFill="1" applyBorder="1" applyAlignment="1" applyProtection="1">
      <alignment horizontal="left" vertical="center" wrapText="1"/>
      <protection locked="0"/>
    </xf>
    <xf numFmtId="172" fontId="69" fillId="10" borderId="25" xfId="48" applyNumberFormat="1" applyFont="1" applyFill="1" applyBorder="1" applyAlignment="1" applyProtection="1">
      <alignment horizontal="center" vertical="center"/>
      <protection locked="0"/>
    </xf>
    <xf numFmtId="174" fontId="69" fillId="45" borderId="33" xfId="0" applyNumberFormat="1" applyFont="1" applyFill="1" applyBorder="1" applyAlignment="1" applyProtection="1">
      <alignment horizontal="center" vertical="center" wrapText="1"/>
      <protection/>
    </xf>
    <xf numFmtId="0" fontId="72" fillId="35" borderId="22" xfId="0" applyFont="1" applyFill="1" applyBorder="1" applyAlignment="1" applyProtection="1">
      <alignment horizontal="center" vertical="center" wrapText="1"/>
      <protection locked="0"/>
    </xf>
    <xf numFmtId="0" fontId="72" fillId="35" borderId="22" xfId="0" applyFont="1" applyFill="1" applyBorder="1" applyAlignment="1" applyProtection="1">
      <alignment horizontal="left" vertical="center" wrapText="1"/>
      <protection locked="0"/>
    </xf>
    <xf numFmtId="172" fontId="72" fillId="46" borderId="19" xfId="48" applyNumberFormat="1" applyFont="1" applyFill="1" applyBorder="1" applyAlignment="1" applyProtection="1">
      <alignment horizontal="center" vertical="center"/>
      <protection/>
    </xf>
    <xf numFmtId="0" fontId="69" fillId="0" borderId="22" xfId="0" applyFont="1" applyBorder="1" applyAlignment="1" applyProtection="1">
      <alignment vertical="center"/>
      <protection locked="0"/>
    </xf>
    <xf numFmtId="0" fontId="69" fillId="0" borderId="23" xfId="0" applyFont="1" applyFill="1" applyBorder="1" applyAlignment="1" applyProtection="1">
      <alignment horizontal="left" vertical="center" wrapText="1"/>
      <protection locked="0"/>
    </xf>
    <xf numFmtId="174" fontId="69" fillId="35" borderId="10" xfId="0" applyNumberFormat="1" applyFont="1" applyFill="1" applyBorder="1" applyAlignment="1" applyProtection="1">
      <alignment horizontal="center" vertical="center" wrapText="1"/>
      <protection/>
    </xf>
    <xf numFmtId="174" fontId="69" fillId="0" borderId="33" xfId="0" applyNumberFormat="1" applyFont="1" applyFill="1" applyBorder="1" applyAlignment="1" applyProtection="1">
      <alignment horizontal="center" vertical="center" wrapText="1"/>
      <protection/>
    </xf>
    <xf numFmtId="174" fontId="69" fillId="0" borderId="22" xfId="0" applyNumberFormat="1" applyFont="1" applyFill="1" applyBorder="1" applyAlignment="1" applyProtection="1">
      <alignment horizontal="center" vertical="center" wrapText="1"/>
      <protection/>
    </xf>
    <xf numFmtId="0" fontId="76" fillId="0" borderId="23" xfId="0" applyFont="1" applyBorder="1" applyAlignment="1" applyProtection="1">
      <alignment vertical="center"/>
      <protection locked="0"/>
    </xf>
    <xf numFmtId="3" fontId="69" fillId="46" borderId="33" xfId="0" applyNumberFormat="1" applyFont="1" applyFill="1" applyBorder="1" applyAlignment="1" applyProtection="1">
      <alignment horizontal="right" vertical="center" wrapText="1"/>
      <protection/>
    </xf>
    <xf numFmtId="172" fontId="69" fillId="34" borderId="25" xfId="48" applyNumberFormat="1" applyFont="1" applyFill="1" applyBorder="1" applyAlignment="1" applyProtection="1">
      <alignment horizontal="center" vertical="center"/>
      <protection/>
    </xf>
    <xf numFmtId="172" fontId="69" fillId="46" borderId="10" xfId="48" applyFont="1" applyFill="1" applyBorder="1" applyAlignment="1" applyProtection="1">
      <alignment horizontal="center" vertical="center"/>
      <protection/>
    </xf>
    <xf numFmtId="0" fontId="69" fillId="0" borderId="59" xfId="0" applyFont="1" applyBorder="1" applyAlignment="1">
      <alignment vertical="center" wrapText="1"/>
    </xf>
    <xf numFmtId="0" fontId="72" fillId="35" borderId="38" xfId="0" applyFont="1" applyFill="1" applyBorder="1" applyAlignment="1" applyProtection="1">
      <alignment horizontal="center" vertical="center" wrapText="1"/>
      <protection locked="0"/>
    </xf>
    <xf numFmtId="0" fontId="69" fillId="35" borderId="19" xfId="0" applyFont="1" applyFill="1" applyBorder="1" applyAlignment="1">
      <alignment vertical="center"/>
    </xf>
    <xf numFmtId="0" fontId="72" fillId="35" borderId="38" xfId="0" applyFont="1" applyFill="1" applyBorder="1" applyAlignment="1" applyProtection="1">
      <alignment horizontal="left" vertical="center" wrapText="1"/>
      <protection locked="0"/>
    </xf>
    <xf numFmtId="172" fontId="69" fillId="46" borderId="19" xfId="48" applyFont="1" applyFill="1" applyBorder="1" applyAlignment="1" applyProtection="1">
      <alignment horizontal="center" vertical="center" wrapText="1"/>
      <protection/>
    </xf>
    <xf numFmtId="172" fontId="69" fillId="46" borderId="44" xfId="48" applyNumberFormat="1" applyFont="1" applyFill="1" applyBorder="1" applyAlignment="1" applyProtection="1">
      <alignment horizontal="center" vertical="center" wrapText="1"/>
      <protection/>
    </xf>
    <xf numFmtId="174" fontId="69" fillId="45" borderId="43" xfId="0" applyNumberFormat="1" applyFont="1" applyFill="1" applyBorder="1" applyAlignment="1" applyProtection="1">
      <alignment horizontal="center" vertical="center" wrapText="1"/>
      <protection/>
    </xf>
    <xf numFmtId="172" fontId="69" fillId="46" borderId="44" xfId="48" applyFont="1" applyFill="1" applyBorder="1" applyAlignment="1" applyProtection="1">
      <alignment horizontal="center" vertical="center" wrapText="1"/>
      <protection/>
    </xf>
    <xf numFmtId="172" fontId="72" fillId="46" borderId="19" xfId="48" applyFont="1" applyFill="1" applyBorder="1" applyAlignment="1" applyProtection="1">
      <alignment horizontal="center" vertical="center" wrapText="1"/>
      <protection/>
    </xf>
    <xf numFmtId="0" fontId="72" fillId="33" borderId="0" xfId="0" applyFont="1" applyFill="1" applyAlignment="1" applyProtection="1">
      <alignment vertical="center"/>
      <protection locked="0"/>
    </xf>
    <xf numFmtId="0" fontId="79" fillId="33" borderId="0" xfId="0" applyFont="1" applyFill="1" applyAlignment="1" applyProtection="1">
      <alignment horizontal="center" vertical="center"/>
      <protection locked="0"/>
    </xf>
    <xf numFmtId="0" fontId="80" fillId="0" borderId="0" xfId="0" applyFont="1" applyAlignment="1" applyProtection="1">
      <alignment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E7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E7FF"/>
      <rgbColor rgb="00FFFF00"/>
      <rgbColor rgb="0000FFFF"/>
      <rgbColor rgb="00800080"/>
      <rgbColor rgb="00800000"/>
      <rgbColor rgb="00008080"/>
      <rgbColor rgb="000000FF"/>
      <rgbColor rgb="0000CCFF"/>
      <rgbColor rgb="00E9F2FF"/>
      <rgbColor rgb="00EBFFEB"/>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28575</xdr:rowOff>
    </xdr:from>
    <xdr:to>
      <xdr:col>2</xdr:col>
      <xdr:colOff>561975</xdr:colOff>
      <xdr:row>7</xdr:row>
      <xdr:rowOff>28575</xdr:rowOff>
    </xdr:to>
    <xdr:pic>
      <xdr:nvPicPr>
        <xdr:cNvPr id="1" name="1 Imagen"/>
        <xdr:cNvPicPr preferRelativeResize="1">
          <a:picLocks noChangeAspect="1"/>
        </xdr:cNvPicPr>
      </xdr:nvPicPr>
      <xdr:blipFill>
        <a:blip r:embed="rId1"/>
        <a:stretch>
          <a:fillRect/>
        </a:stretch>
      </xdr:blipFill>
      <xdr:spPr>
        <a:xfrm>
          <a:off x="85725" y="28575"/>
          <a:ext cx="242887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95250</xdr:rowOff>
    </xdr:from>
    <xdr:to>
      <xdr:col>2</xdr:col>
      <xdr:colOff>1962150</xdr:colOff>
      <xdr:row>3</xdr:row>
      <xdr:rowOff>190500</xdr:rowOff>
    </xdr:to>
    <xdr:pic>
      <xdr:nvPicPr>
        <xdr:cNvPr id="1" name="2 Imagen" descr="PRO_PRINCIPAL_HORZ_PNG.png"/>
        <xdr:cNvPicPr preferRelativeResize="1">
          <a:picLocks noChangeAspect="1"/>
        </xdr:cNvPicPr>
      </xdr:nvPicPr>
      <xdr:blipFill>
        <a:blip r:embed="rId1"/>
        <a:stretch>
          <a:fillRect/>
        </a:stretch>
      </xdr:blipFill>
      <xdr:spPr>
        <a:xfrm>
          <a:off x="66675" y="95250"/>
          <a:ext cx="377190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142875</xdr:rowOff>
    </xdr:from>
    <xdr:to>
      <xdr:col>2</xdr:col>
      <xdr:colOff>3086100</xdr:colOff>
      <xdr:row>5</xdr:row>
      <xdr:rowOff>57150</xdr:rowOff>
    </xdr:to>
    <xdr:pic>
      <xdr:nvPicPr>
        <xdr:cNvPr id="1" name="2 Imagen" descr="PRO_PRINCIPAL_HORZ_PNG.png"/>
        <xdr:cNvPicPr preferRelativeResize="1">
          <a:picLocks noChangeAspect="1"/>
        </xdr:cNvPicPr>
      </xdr:nvPicPr>
      <xdr:blipFill>
        <a:blip r:embed="rId1"/>
        <a:stretch>
          <a:fillRect/>
        </a:stretch>
      </xdr:blipFill>
      <xdr:spPr>
        <a:xfrm>
          <a:off x="76200" y="142875"/>
          <a:ext cx="37719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export.com.co/VBeContent/logistica/NewsDetail.asp?ID=2118&amp;IDCompany=8" TargetMode="External" /><Relationship Id="rId2" Type="http://schemas.openxmlformats.org/officeDocument/2006/relationships/hyperlink" Target="http://www.proexport.com.co/VBeContent/logistica/NewsDetail.asp?ID=2118&amp;IDCompany=8" TargetMode="External" /><Relationship Id="rId3" Type="http://schemas.openxmlformats.org/officeDocument/2006/relationships/hyperlink" Target="http://www.proexport.com.co/SIICExterno/controles/Noticias.aspx?IdNews=11543&amp;Titulo=NOTICIAS&amp;IdCategoria=943&amp;Menu=Logistica&amp;Header=Logistica"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oexport.com.co/VBeContent/logistica/NewsDetail.asp?ID=2118&amp;IDCompany=8" TargetMode="External" /><Relationship Id="rId2" Type="http://schemas.openxmlformats.org/officeDocument/2006/relationships/hyperlink" Target="http://www.proexport.com.co/VBeContent/logistica/NewsDetail.asp?ID=2118&amp;IDCompany=8" TargetMode="External" /><Relationship Id="rId3" Type="http://schemas.openxmlformats.org/officeDocument/2006/relationships/hyperlink" Target="http://www.proexport.com.co/SIICExterno/controles/Noticias.aspx?IdNews=11543&amp;Titulo=NOTICIAS&amp;IdCategoria=943&amp;Menu=Logistica&amp;Header=Logistica"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161"/>
  <sheetViews>
    <sheetView showGridLines="0" zoomScale="81" zoomScaleNormal="81" zoomScalePageLayoutView="0" workbookViewId="0" topLeftCell="A24">
      <selection activeCell="D10" sqref="D10:E10"/>
    </sheetView>
  </sheetViews>
  <sheetFormatPr defaultColWidth="0" defaultRowHeight="0" customHeight="1" zeroHeight="1"/>
  <cols>
    <col min="1" max="1" width="24.140625" style="14" customWidth="1"/>
    <col min="2" max="2" width="5.140625" style="14" customWidth="1"/>
    <col min="3" max="3" width="50.421875" style="14" customWidth="1"/>
    <col min="4" max="4" width="10.57421875" style="14" customWidth="1"/>
    <col min="5" max="5" width="17.00390625" style="14" customWidth="1"/>
    <col min="6" max="6" width="13.28125" style="14" customWidth="1"/>
    <col min="7" max="7" width="8.7109375" style="14" customWidth="1"/>
    <col min="8" max="8" width="9.7109375" style="14" customWidth="1"/>
    <col min="9" max="9" width="14.8515625" style="14" customWidth="1"/>
    <col min="10" max="10" width="8.7109375" style="14" customWidth="1"/>
    <col min="11" max="11" width="9.7109375" style="14" customWidth="1"/>
    <col min="12" max="12" width="13.28125" style="14" customWidth="1"/>
    <col min="13" max="13" width="8.7109375" style="13" customWidth="1"/>
    <col min="14" max="14" width="12.140625" style="13" customWidth="1"/>
    <col min="15" max="15" width="18.421875" style="13" customWidth="1"/>
    <col min="16" max="16" width="11.421875" style="13" customWidth="1"/>
    <col min="17" max="18" width="0" style="13" hidden="1" customWidth="1"/>
    <col min="19" max="16384" width="0" style="14" hidden="1" customWidth="1"/>
  </cols>
  <sheetData>
    <row r="1" spans="1:12" ht="12.75">
      <c r="A1" s="13"/>
      <c r="B1" s="13"/>
      <c r="C1" s="13"/>
      <c r="D1" s="13"/>
      <c r="E1" s="13"/>
      <c r="F1" s="13"/>
      <c r="G1" s="13"/>
      <c r="H1" s="13"/>
      <c r="I1" s="13"/>
      <c r="J1" s="13"/>
      <c r="K1" s="13"/>
      <c r="L1" s="13"/>
    </row>
    <row r="2" spans="1:12" ht="12.75">
      <c r="A2" s="13"/>
      <c r="B2" s="13"/>
      <c r="C2" s="13"/>
      <c r="D2" s="13"/>
      <c r="E2" s="13"/>
      <c r="F2" s="13"/>
      <c r="G2" s="13"/>
      <c r="H2" s="13"/>
      <c r="I2" s="13"/>
      <c r="J2" s="13"/>
      <c r="K2" s="13"/>
      <c r="L2" s="13"/>
    </row>
    <row r="3" spans="1:12" ht="12.75">
      <c r="A3" s="13"/>
      <c r="B3" s="13"/>
      <c r="C3" s="13"/>
      <c r="D3" s="13"/>
      <c r="E3" s="13"/>
      <c r="F3" s="13"/>
      <c r="G3" s="13"/>
      <c r="H3" s="13"/>
      <c r="I3" s="13"/>
      <c r="J3" s="13"/>
      <c r="K3" s="13"/>
      <c r="L3" s="13"/>
    </row>
    <row r="4" spans="1:12" ht="12.75">
      <c r="A4" s="13"/>
      <c r="B4" s="13"/>
      <c r="C4" s="13"/>
      <c r="D4" s="13"/>
      <c r="E4" s="13"/>
      <c r="F4" s="13"/>
      <c r="G4" s="13"/>
      <c r="H4" s="13"/>
      <c r="I4" s="13"/>
      <c r="J4" s="13"/>
      <c r="K4" s="13"/>
      <c r="L4" s="13"/>
    </row>
    <row r="5" spans="1:12" ht="12.75">
      <c r="A5" s="13"/>
      <c r="B5" s="13"/>
      <c r="C5" s="13"/>
      <c r="D5" s="13"/>
      <c r="E5" s="13"/>
      <c r="F5" s="13"/>
      <c r="G5" s="13"/>
      <c r="H5" s="13"/>
      <c r="I5" s="13"/>
      <c r="J5" s="13"/>
      <c r="K5" s="13"/>
      <c r="L5" s="13"/>
    </row>
    <row r="6" spans="1:12" ht="12.75">
      <c r="A6" s="13"/>
      <c r="B6" s="13"/>
      <c r="C6" s="13"/>
      <c r="D6" s="13"/>
      <c r="E6" s="13"/>
      <c r="F6" s="13"/>
      <c r="G6" s="13"/>
      <c r="H6" s="13"/>
      <c r="I6" s="13"/>
      <c r="J6" s="13"/>
      <c r="K6" s="13"/>
      <c r="L6" s="13"/>
    </row>
    <row r="7" spans="1:13" ht="23.25">
      <c r="A7" s="285" t="s">
        <v>74</v>
      </c>
      <c r="B7" s="286"/>
      <c r="C7" s="286"/>
      <c r="D7" s="286"/>
      <c r="E7" s="286"/>
      <c r="F7" s="286"/>
      <c r="G7" s="286"/>
      <c r="H7" s="286"/>
      <c r="I7" s="286"/>
      <c r="J7" s="286"/>
      <c r="K7" s="286"/>
      <c r="L7" s="286"/>
      <c r="M7" s="286"/>
    </row>
    <row r="8" spans="2:12" ht="13.5" thickBot="1">
      <c r="B8" s="13"/>
      <c r="C8" s="13"/>
      <c r="D8" s="13"/>
      <c r="E8" s="13"/>
      <c r="F8" s="13"/>
      <c r="K8" s="13"/>
      <c r="L8" s="13"/>
    </row>
    <row r="9" spans="1:12" ht="30" customHeight="1">
      <c r="A9" s="287" t="s">
        <v>49</v>
      </c>
      <c r="B9" s="15" t="s">
        <v>18</v>
      </c>
      <c r="C9" s="151" t="s">
        <v>66</v>
      </c>
      <c r="D9" s="290" t="s">
        <v>394</v>
      </c>
      <c r="E9" s="291"/>
      <c r="L9" s="16"/>
    </row>
    <row r="10" spans="1:12" ht="19.5" customHeight="1">
      <c r="A10" s="288"/>
      <c r="B10" s="295" t="s">
        <v>19</v>
      </c>
      <c r="C10" s="148" t="s">
        <v>51</v>
      </c>
      <c r="D10" s="292">
        <v>0</v>
      </c>
      <c r="E10" s="293"/>
      <c r="F10" s="13"/>
      <c r="G10" s="277" t="s">
        <v>304</v>
      </c>
      <c r="H10" s="278"/>
      <c r="I10" s="279"/>
      <c r="K10" s="17"/>
      <c r="L10" s="18"/>
    </row>
    <row r="11" spans="1:12" ht="19.5" customHeight="1">
      <c r="A11" s="288"/>
      <c r="B11" s="296"/>
      <c r="C11" s="148" t="s">
        <v>52</v>
      </c>
      <c r="D11" s="292">
        <v>0</v>
      </c>
      <c r="E11" s="293"/>
      <c r="F11" s="13"/>
      <c r="G11" s="280" t="s">
        <v>305</v>
      </c>
      <c r="H11" s="281"/>
      <c r="I11" s="282"/>
      <c r="L11" s="13"/>
    </row>
    <row r="12" spans="1:12" ht="30.75" customHeight="1">
      <c r="A12" s="288"/>
      <c r="B12" s="19" t="s">
        <v>20</v>
      </c>
      <c r="C12" s="148" t="s">
        <v>32</v>
      </c>
      <c r="D12" s="294" t="s">
        <v>395</v>
      </c>
      <c r="E12" s="293"/>
      <c r="F12" s="13"/>
      <c r="L12" s="13"/>
    </row>
    <row r="13" spans="1:12" ht="39" customHeight="1">
      <c r="A13" s="288"/>
      <c r="B13" s="19" t="s">
        <v>21</v>
      </c>
      <c r="C13" s="148" t="s">
        <v>36</v>
      </c>
      <c r="D13" s="297">
        <f>27.78*70</f>
        <v>1944.6000000000001</v>
      </c>
      <c r="E13" s="298"/>
      <c r="F13" s="13">
        <v>1945</v>
      </c>
      <c r="G13" s="158"/>
      <c r="H13" s="158"/>
      <c r="I13" s="158"/>
      <c r="L13" s="13"/>
    </row>
    <row r="14" spans="1:12" ht="19.5" customHeight="1">
      <c r="A14" s="288"/>
      <c r="B14" s="321" t="s">
        <v>22</v>
      </c>
      <c r="C14" s="268" t="s">
        <v>7</v>
      </c>
      <c r="D14" s="292" t="s">
        <v>403</v>
      </c>
      <c r="E14" s="293"/>
      <c r="F14" s="13"/>
      <c r="G14" s="18"/>
      <c r="H14" s="18"/>
      <c r="I14" s="18"/>
      <c r="J14" s="158"/>
      <c r="L14" s="13"/>
    </row>
    <row r="15" spans="1:12" ht="19.5" customHeight="1" thickBot="1">
      <c r="A15" s="289"/>
      <c r="B15" s="322"/>
      <c r="C15" s="270" t="s">
        <v>397</v>
      </c>
      <c r="D15" s="283" t="s">
        <v>396</v>
      </c>
      <c r="E15" s="284"/>
      <c r="F15" s="13"/>
      <c r="G15" s="18"/>
      <c r="H15" s="18"/>
      <c r="I15" s="18"/>
      <c r="J15" s="18"/>
      <c r="K15" s="18"/>
      <c r="L15" s="13"/>
    </row>
    <row r="16" spans="1:12" ht="26.25" customHeight="1">
      <c r="A16" s="299" t="s">
        <v>69</v>
      </c>
      <c r="B16" s="269" t="s">
        <v>23</v>
      </c>
      <c r="C16" s="212" t="s">
        <v>352</v>
      </c>
      <c r="D16" s="305" t="s">
        <v>398</v>
      </c>
      <c r="E16" s="306"/>
      <c r="F16" s="13"/>
      <c r="G16" s="18"/>
      <c r="H16" s="18"/>
      <c r="I16" s="18"/>
      <c r="J16" s="18"/>
      <c r="K16" s="18"/>
      <c r="L16" s="13"/>
    </row>
    <row r="17" spans="1:12" ht="13.5" customHeight="1">
      <c r="A17" s="300"/>
      <c r="B17" s="295" t="s">
        <v>24</v>
      </c>
      <c r="C17" s="311" t="s">
        <v>353</v>
      </c>
      <c r="D17" s="307" t="s">
        <v>399</v>
      </c>
      <c r="E17" s="308"/>
      <c r="F17" s="13"/>
      <c r="G17" s="18"/>
      <c r="H17" s="18"/>
      <c r="I17" s="18"/>
      <c r="J17" s="18"/>
      <c r="K17" s="18"/>
      <c r="L17" s="13"/>
    </row>
    <row r="18" spans="1:12" ht="12.75" customHeight="1">
      <c r="A18" s="300"/>
      <c r="B18" s="296"/>
      <c r="C18" s="311"/>
      <c r="D18" s="309"/>
      <c r="E18" s="310"/>
      <c r="F18" s="13"/>
      <c r="G18" s="18"/>
      <c r="H18" s="18"/>
      <c r="I18" s="18"/>
      <c r="J18" s="18"/>
      <c r="K18" s="18"/>
      <c r="L18" s="13"/>
    </row>
    <row r="19" spans="1:11" ht="19.5" customHeight="1">
      <c r="A19" s="300"/>
      <c r="B19" s="19" t="s">
        <v>26</v>
      </c>
      <c r="C19" s="148" t="s">
        <v>33</v>
      </c>
      <c r="D19" s="303" t="s">
        <v>400</v>
      </c>
      <c r="E19" s="304"/>
      <c r="F19" s="13"/>
      <c r="G19" s="18"/>
      <c r="H19" s="18"/>
      <c r="I19" s="18"/>
      <c r="J19" s="18"/>
      <c r="K19" s="18"/>
    </row>
    <row r="20" spans="1:11" ht="19.5" customHeight="1">
      <c r="A20" s="300"/>
      <c r="B20" s="19" t="s">
        <v>27</v>
      </c>
      <c r="C20" s="148" t="s">
        <v>25</v>
      </c>
      <c r="D20" s="330" t="s">
        <v>401</v>
      </c>
      <c r="E20" s="331"/>
      <c r="F20" s="13"/>
      <c r="G20" s="18"/>
      <c r="H20" s="18"/>
      <c r="I20" s="18"/>
      <c r="J20" s="18"/>
      <c r="K20" s="18"/>
    </row>
    <row r="21" spans="1:11" ht="19.5" customHeight="1">
      <c r="A21" s="300"/>
      <c r="B21" s="19" t="s">
        <v>28</v>
      </c>
      <c r="C21" s="148" t="s">
        <v>351</v>
      </c>
      <c r="D21" s="301">
        <v>100</v>
      </c>
      <c r="E21" s="302"/>
      <c r="F21" s="13">
        <v>100</v>
      </c>
      <c r="G21" s="18"/>
      <c r="H21" s="18"/>
      <c r="I21" s="18"/>
      <c r="J21" s="18"/>
      <c r="K21" s="18"/>
    </row>
    <row r="22" spans="1:12" ht="19.5" customHeight="1" thickBot="1">
      <c r="A22" s="300"/>
      <c r="B22" s="147" t="s">
        <v>30</v>
      </c>
      <c r="C22" s="150" t="s">
        <v>324</v>
      </c>
      <c r="D22" s="332">
        <v>7.14</v>
      </c>
      <c r="E22" s="333"/>
      <c r="F22" s="13" t="s">
        <v>404</v>
      </c>
      <c r="G22" s="18"/>
      <c r="H22" s="18"/>
      <c r="I22" s="18"/>
      <c r="J22" s="18"/>
      <c r="K22" s="18"/>
      <c r="L22" s="13"/>
    </row>
    <row r="23" spans="1:12" ht="19.5" customHeight="1">
      <c r="A23" s="299" t="s">
        <v>50</v>
      </c>
      <c r="B23" s="20" t="s">
        <v>31</v>
      </c>
      <c r="C23" s="151" t="s">
        <v>34</v>
      </c>
      <c r="D23" s="334" t="s">
        <v>402</v>
      </c>
      <c r="E23" s="335"/>
      <c r="F23" s="13"/>
      <c r="G23" s="18"/>
      <c r="H23" s="18"/>
      <c r="I23" s="18"/>
      <c r="J23" s="18"/>
      <c r="K23" s="18"/>
      <c r="L23" s="13"/>
    </row>
    <row r="24" spans="1:12" ht="19.5" customHeight="1">
      <c r="A24" s="312"/>
      <c r="B24" s="21" t="s">
        <v>67</v>
      </c>
      <c r="C24" s="148" t="s">
        <v>35</v>
      </c>
      <c r="D24" s="330">
        <v>0</v>
      </c>
      <c r="E24" s="331"/>
      <c r="F24" s="13"/>
      <c r="G24" s="318"/>
      <c r="H24" s="318"/>
      <c r="I24" s="18"/>
      <c r="J24" s="18"/>
      <c r="K24" s="18"/>
      <c r="L24" s="13"/>
    </row>
    <row r="25" spans="1:11" ht="19.5" customHeight="1" thickBot="1">
      <c r="A25" s="313"/>
      <c r="B25" s="22" t="s">
        <v>68</v>
      </c>
      <c r="C25" s="149" t="s">
        <v>29</v>
      </c>
      <c r="D25" s="332">
        <v>1700</v>
      </c>
      <c r="E25" s="343"/>
      <c r="F25" s="13"/>
      <c r="G25" s="317"/>
      <c r="H25" s="317"/>
      <c r="J25" s="18"/>
      <c r="K25" s="18"/>
    </row>
    <row r="26" spans="1:9" ht="15.75" customHeight="1">
      <c r="A26" s="23"/>
      <c r="B26" s="24"/>
      <c r="C26" s="25"/>
      <c r="D26" s="25"/>
      <c r="E26" s="25"/>
      <c r="F26" s="25"/>
      <c r="G26" s="13"/>
      <c r="H26" s="13"/>
      <c r="I26" s="13"/>
    </row>
    <row r="27" spans="1:12" ht="13.5" thickBot="1">
      <c r="A27" s="13"/>
      <c r="B27" s="13"/>
      <c r="C27" s="13"/>
      <c r="D27" s="13"/>
      <c r="E27" s="13"/>
      <c r="F27" s="13"/>
      <c r="J27" s="13"/>
      <c r="K27" s="13"/>
      <c r="L27" s="13"/>
    </row>
    <row r="28" spans="1:19" ht="25.5" customHeight="1">
      <c r="A28" s="326" t="s">
        <v>37</v>
      </c>
      <c r="B28" s="327"/>
      <c r="C28" s="327"/>
      <c r="D28" s="26"/>
      <c r="E28" s="342" t="s">
        <v>4</v>
      </c>
      <c r="F28" s="314"/>
      <c r="G28" s="320"/>
      <c r="H28" s="319" t="s">
        <v>6</v>
      </c>
      <c r="I28" s="314"/>
      <c r="J28" s="320"/>
      <c r="K28" s="314" t="s">
        <v>17</v>
      </c>
      <c r="L28" s="315"/>
      <c r="M28" s="316"/>
      <c r="S28" s="13"/>
    </row>
    <row r="29" spans="1:19" ht="39" thickBot="1">
      <c r="A29" s="328"/>
      <c r="B29" s="329"/>
      <c r="C29" s="329"/>
      <c r="D29" s="188"/>
      <c r="E29" s="27" t="s">
        <v>82</v>
      </c>
      <c r="F29" s="27" t="s">
        <v>83</v>
      </c>
      <c r="G29" s="28" t="s">
        <v>48</v>
      </c>
      <c r="H29" s="29" t="s">
        <v>82</v>
      </c>
      <c r="I29" s="30" t="s">
        <v>83</v>
      </c>
      <c r="J29" s="28" t="s">
        <v>48</v>
      </c>
      <c r="K29" s="31" t="s">
        <v>82</v>
      </c>
      <c r="L29" s="27" t="s">
        <v>83</v>
      </c>
      <c r="M29" s="27" t="s">
        <v>48</v>
      </c>
      <c r="S29" s="13"/>
    </row>
    <row r="30" spans="1:19" ht="12.75">
      <c r="A30" s="185"/>
      <c r="B30" s="154">
        <v>1</v>
      </c>
      <c r="C30" s="148" t="s">
        <v>7</v>
      </c>
      <c r="D30" s="187"/>
      <c r="E30" s="272">
        <f>+F30/$D$21</f>
        <v>0.411764705882353</v>
      </c>
      <c r="F30" s="276">
        <f>(7000*10)/$D$25</f>
        <v>41.1764705882353</v>
      </c>
      <c r="G30" s="133"/>
      <c r="H30" s="249">
        <f>+I30/$D$21</f>
        <v>0</v>
      </c>
      <c r="I30" s="108"/>
      <c r="J30" s="109"/>
      <c r="K30" s="250">
        <f>+L30/$D$21</f>
        <v>0</v>
      </c>
      <c r="L30" s="108"/>
      <c r="M30" s="110"/>
      <c r="N30" s="275">
        <f>+$F$13*$F$21+(41.18+176.47)</f>
        <v>194717.65</v>
      </c>
      <c r="O30" s="275">
        <f>+$F$13*$F$21+(F30+F31)</f>
        <v>194717.64705882352</v>
      </c>
      <c r="S30" s="13"/>
    </row>
    <row r="31" spans="1:19" ht="13.5" thickBot="1">
      <c r="A31" s="185"/>
      <c r="B31" s="186">
        <v>2</v>
      </c>
      <c r="C31" s="148" t="s">
        <v>8</v>
      </c>
      <c r="D31" s="34"/>
      <c r="E31" s="272">
        <f>+F31/$D$21</f>
        <v>1.7647058823529411</v>
      </c>
      <c r="F31" s="276">
        <f>(3000*100)/$D$25</f>
        <v>176.47058823529412</v>
      </c>
      <c r="G31" s="133"/>
      <c r="H31" s="249">
        <f>+I31/$D$21</f>
        <v>0</v>
      </c>
      <c r="I31" s="108"/>
      <c r="J31" s="109"/>
      <c r="K31" s="250">
        <f>+L31/$D$21</f>
        <v>0</v>
      </c>
      <c r="L31" s="108"/>
      <c r="M31" s="110"/>
      <c r="N31" s="274">
        <f>+N30+F30+F31</f>
        <v>194935.29705882352</v>
      </c>
      <c r="S31" s="13"/>
    </row>
    <row r="32" spans="1:19" ht="15.75">
      <c r="A32" s="336" t="s">
        <v>5</v>
      </c>
      <c r="B32" s="245" t="s">
        <v>38</v>
      </c>
      <c r="C32" s="246" t="s">
        <v>326</v>
      </c>
      <c r="D32" s="247"/>
      <c r="E32" s="273">
        <f>+F32/$D$21</f>
        <v>1946.7764705882353</v>
      </c>
      <c r="F32" s="271">
        <f>(D13*D21)+(F30+F31)</f>
        <v>194677.64705882352</v>
      </c>
      <c r="G32" s="131">
        <v>1</v>
      </c>
      <c r="H32" s="248">
        <f>+I32/$D$21</f>
        <v>0</v>
      </c>
      <c r="I32" s="265"/>
      <c r="J32" s="106"/>
      <c r="K32" s="248">
        <f>+L32/$D$21</f>
        <v>0</v>
      </c>
      <c r="L32" s="265"/>
      <c r="M32" s="107"/>
      <c r="S32" s="13"/>
    </row>
    <row r="33" spans="1:19" ht="15.75">
      <c r="A33" s="337"/>
      <c r="B33" s="32"/>
      <c r="C33" s="38" t="s">
        <v>61</v>
      </c>
      <c r="D33" s="129"/>
      <c r="E33" s="129"/>
      <c r="F33" s="127"/>
      <c r="G33" s="132"/>
      <c r="H33" s="138"/>
      <c r="I33" s="77"/>
      <c r="J33" s="78"/>
      <c r="K33" s="141"/>
      <c r="L33" s="77"/>
      <c r="M33" s="77"/>
      <c r="S33" s="13"/>
    </row>
    <row r="34" spans="1:19" ht="12.75">
      <c r="A34" s="337"/>
      <c r="B34" s="33">
        <v>3</v>
      </c>
      <c r="C34" s="148" t="s">
        <v>10</v>
      </c>
      <c r="D34" s="34"/>
      <c r="E34" s="235">
        <f aca="true" t="shared" si="0" ref="E34:E47">+F34/$D$21</f>
        <v>0.6470588235294117</v>
      </c>
      <c r="F34" s="128">
        <f>((25000*3)+(5000)+(10000)+20000)/$D$25</f>
        <v>64.70588235294117</v>
      </c>
      <c r="G34" s="133"/>
      <c r="H34" s="249">
        <f aca="true" t="shared" si="1" ref="H34:H43">+I34/$D$21</f>
        <v>0</v>
      </c>
      <c r="I34" s="108"/>
      <c r="J34" s="109"/>
      <c r="K34" s="250">
        <f aca="true" t="shared" si="2" ref="K34:K43">+L34/$D$21</f>
        <v>0</v>
      </c>
      <c r="L34" s="108"/>
      <c r="M34" s="110"/>
      <c r="S34" s="13"/>
    </row>
    <row r="35" spans="1:19" ht="12.75">
      <c r="A35" s="337"/>
      <c r="B35" s="33">
        <v>4</v>
      </c>
      <c r="C35" s="148" t="s">
        <v>9</v>
      </c>
      <c r="D35" s="34"/>
      <c r="E35" s="235">
        <f t="shared" si="0"/>
        <v>0.823529411764706</v>
      </c>
      <c r="F35" s="128">
        <f>140000/$D$25</f>
        <v>82.3529411764706</v>
      </c>
      <c r="G35" s="133"/>
      <c r="H35" s="249">
        <f t="shared" si="1"/>
        <v>0</v>
      </c>
      <c r="I35" s="108"/>
      <c r="J35" s="109"/>
      <c r="K35" s="250">
        <f t="shared" si="2"/>
        <v>0</v>
      </c>
      <c r="L35" s="108"/>
      <c r="M35" s="110"/>
      <c r="S35" s="13"/>
    </row>
    <row r="36" spans="1:19" ht="12.75">
      <c r="A36" s="337"/>
      <c r="B36" s="33">
        <v>5</v>
      </c>
      <c r="C36" s="148" t="s">
        <v>11</v>
      </c>
      <c r="D36" s="34"/>
      <c r="E36" s="235">
        <f t="shared" si="0"/>
        <v>0.5</v>
      </c>
      <c r="F36" s="128">
        <f>50</f>
        <v>50</v>
      </c>
      <c r="G36" s="133">
        <v>0.5</v>
      </c>
      <c r="H36" s="249">
        <f t="shared" si="1"/>
        <v>0</v>
      </c>
      <c r="I36" s="108"/>
      <c r="J36" s="109"/>
      <c r="K36" s="250">
        <f t="shared" si="2"/>
        <v>0</v>
      </c>
      <c r="L36" s="108"/>
      <c r="M36" s="110"/>
      <c r="S36" s="13"/>
    </row>
    <row r="37" spans="1:19" ht="12.75">
      <c r="A37" s="337"/>
      <c r="B37" s="33">
        <v>6</v>
      </c>
      <c r="C37" s="148" t="s">
        <v>59</v>
      </c>
      <c r="D37" s="34"/>
      <c r="E37" s="235">
        <f t="shared" si="0"/>
        <v>4.705882352941177</v>
      </c>
      <c r="F37" s="128">
        <f>800000/$D$25</f>
        <v>470.5882352941176</v>
      </c>
      <c r="G37" s="133">
        <v>1</v>
      </c>
      <c r="H37" s="249">
        <f t="shared" si="1"/>
        <v>0</v>
      </c>
      <c r="I37" s="108"/>
      <c r="J37" s="109"/>
      <c r="K37" s="250">
        <f t="shared" si="2"/>
        <v>0</v>
      </c>
      <c r="L37" s="108"/>
      <c r="M37" s="110"/>
      <c r="S37" s="13"/>
    </row>
    <row r="38" spans="1:19" ht="12.75">
      <c r="A38" s="337"/>
      <c r="B38" s="35">
        <v>7</v>
      </c>
      <c r="C38" s="148" t="s">
        <v>58</v>
      </c>
      <c r="D38" s="36"/>
      <c r="E38" s="235">
        <f t="shared" si="0"/>
        <v>0</v>
      </c>
      <c r="F38" s="128">
        <v>0</v>
      </c>
      <c r="G38" s="133"/>
      <c r="H38" s="249">
        <f t="shared" si="1"/>
        <v>0</v>
      </c>
      <c r="I38" s="108"/>
      <c r="J38" s="109"/>
      <c r="K38" s="250">
        <f t="shared" si="2"/>
        <v>0</v>
      </c>
      <c r="L38" s="108"/>
      <c r="M38" s="110"/>
      <c r="S38" s="13"/>
    </row>
    <row r="39" spans="1:19" ht="12.75">
      <c r="A39" s="337"/>
      <c r="B39" s="33">
        <v>8</v>
      </c>
      <c r="C39" s="148" t="s">
        <v>60</v>
      </c>
      <c r="D39" s="36"/>
      <c r="E39" s="235">
        <f t="shared" si="0"/>
        <v>1.2852</v>
      </c>
      <c r="F39" s="128">
        <f>(18*D22)</f>
        <v>128.51999999999998</v>
      </c>
      <c r="G39" s="133">
        <v>2</v>
      </c>
      <c r="H39" s="249">
        <f t="shared" si="1"/>
        <v>0</v>
      </c>
      <c r="I39" s="108"/>
      <c r="J39" s="109"/>
      <c r="K39" s="250">
        <f t="shared" si="2"/>
        <v>0</v>
      </c>
      <c r="L39" s="108"/>
      <c r="M39" s="110"/>
      <c r="S39" s="13"/>
    </row>
    <row r="40" spans="1:19" ht="12.75">
      <c r="A40" s="337"/>
      <c r="B40" s="33">
        <v>9</v>
      </c>
      <c r="C40" s="148" t="s">
        <v>318</v>
      </c>
      <c r="D40" s="37"/>
      <c r="E40" s="235">
        <f t="shared" si="0"/>
        <v>0</v>
      </c>
      <c r="F40" s="128">
        <v>0</v>
      </c>
      <c r="G40" s="133"/>
      <c r="H40" s="249">
        <f>+I40/$D$21</f>
        <v>0</v>
      </c>
      <c r="I40" s="108"/>
      <c r="J40" s="109"/>
      <c r="K40" s="250">
        <f t="shared" si="2"/>
        <v>0</v>
      </c>
      <c r="L40" s="108"/>
      <c r="M40" s="110"/>
      <c r="S40" s="13"/>
    </row>
    <row r="41" spans="1:19" ht="12.75">
      <c r="A41" s="337"/>
      <c r="B41" s="33">
        <v>10</v>
      </c>
      <c r="C41" s="148" t="s">
        <v>16</v>
      </c>
      <c r="D41" s="37"/>
      <c r="E41" s="235">
        <f t="shared" si="0"/>
        <v>12.70579791764706</v>
      </c>
      <c r="F41" s="128">
        <f>SUM(F32:F40)*0.65%</f>
        <v>1270.579791764706</v>
      </c>
      <c r="G41" s="133"/>
      <c r="H41" s="249">
        <f t="shared" si="1"/>
        <v>0</v>
      </c>
      <c r="I41" s="108"/>
      <c r="J41" s="109"/>
      <c r="K41" s="250">
        <f t="shared" si="2"/>
        <v>0</v>
      </c>
      <c r="L41" s="108"/>
      <c r="M41" s="110"/>
      <c r="S41" s="13"/>
    </row>
    <row r="42" spans="1:19" ht="12.75">
      <c r="A42" s="337"/>
      <c r="B42" s="33">
        <v>11</v>
      </c>
      <c r="C42" s="148" t="s">
        <v>13</v>
      </c>
      <c r="D42" s="37"/>
      <c r="E42" s="235">
        <f t="shared" si="0"/>
        <v>0.5</v>
      </c>
      <c r="F42" s="128">
        <v>50</v>
      </c>
      <c r="G42" s="133"/>
      <c r="H42" s="249">
        <f t="shared" si="1"/>
        <v>0</v>
      </c>
      <c r="I42" s="108"/>
      <c r="J42" s="109"/>
      <c r="K42" s="250">
        <f t="shared" si="2"/>
        <v>0</v>
      </c>
      <c r="L42" s="108"/>
      <c r="M42" s="110"/>
      <c r="S42" s="13"/>
    </row>
    <row r="43" spans="1:19" ht="12.75">
      <c r="A43" s="337"/>
      <c r="B43" s="33">
        <v>12</v>
      </c>
      <c r="C43" s="148" t="s">
        <v>14</v>
      </c>
      <c r="D43" s="37"/>
      <c r="E43" s="235">
        <f t="shared" si="0"/>
        <v>4.919859847735294</v>
      </c>
      <c r="F43" s="128">
        <f>SUM(F32:F42)*0.25%</f>
        <v>491.9859847735294</v>
      </c>
      <c r="G43" s="133"/>
      <c r="H43" s="249">
        <f t="shared" si="1"/>
        <v>0</v>
      </c>
      <c r="I43" s="108"/>
      <c r="J43" s="109"/>
      <c r="K43" s="250">
        <f t="shared" si="2"/>
        <v>0</v>
      </c>
      <c r="L43" s="108"/>
      <c r="M43" s="110"/>
      <c r="S43" s="13"/>
    </row>
    <row r="44" spans="1:19" ht="15">
      <c r="A44" s="337"/>
      <c r="B44" s="33"/>
      <c r="C44" s="38" t="s">
        <v>0</v>
      </c>
      <c r="D44" s="39"/>
      <c r="E44" s="130"/>
      <c r="F44" s="79"/>
      <c r="G44" s="134"/>
      <c r="H44" s="138"/>
      <c r="I44" s="79"/>
      <c r="J44" s="80"/>
      <c r="K44" s="143"/>
      <c r="L44" s="81"/>
      <c r="M44" s="82"/>
      <c r="S44" s="13"/>
    </row>
    <row r="45" spans="1:19" ht="12.75">
      <c r="A45" s="337"/>
      <c r="B45" s="33">
        <v>13</v>
      </c>
      <c r="C45" s="148" t="s">
        <v>39</v>
      </c>
      <c r="D45" s="37"/>
      <c r="E45" s="235">
        <f t="shared" si="0"/>
        <v>0.5</v>
      </c>
      <c r="F45" s="108">
        <v>50</v>
      </c>
      <c r="G45" s="135">
        <v>0</v>
      </c>
      <c r="H45" s="249">
        <f>+I45/$D$21</f>
        <v>0</v>
      </c>
      <c r="I45" s="108">
        <v>0</v>
      </c>
      <c r="J45" s="108">
        <v>0</v>
      </c>
      <c r="K45" s="250">
        <f>+L45/$D$21</f>
        <v>0</v>
      </c>
      <c r="L45" s="108">
        <v>0</v>
      </c>
      <c r="M45" s="108">
        <v>0</v>
      </c>
      <c r="S45" s="13"/>
    </row>
    <row r="46" spans="1:19" ht="12.75">
      <c r="A46" s="337"/>
      <c r="B46" s="33">
        <v>14</v>
      </c>
      <c r="C46" s="148" t="s">
        <v>57</v>
      </c>
      <c r="D46" s="37"/>
      <c r="E46" s="235">
        <f t="shared" si="0"/>
        <v>1.312286926296332</v>
      </c>
      <c r="F46" s="108">
        <f>((SUM(F32:F45)*(0.0532)*(G48)/(360)))</f>
        <v>131.2286926296332</v>
      </c>
      <c r="G46" s="135">
        <v>0</v>
      </c>
      <c r="H46" s="249">
        <f>+I46/$D$21</f>
        <v>0</v>
      </c>
      <c r="I46" s="108">
        <v>0</v>
      </c>
      <c r="J46" s="108">
        <v>0</v>
      </c>
      <c r="K46" s="250">
        <f>+L46/$D$21</f>
        <v>0</v>
      </c>
      <c r="L46" s="108">
        <v>0</v>
      </c>
      <c r="M46" s="108">
        <v>0</v>
      </c>
      <c r="S46" s="13"/>
    </row>
    <row r="47" spans="1:19" ht="12.75">
      <c r="A47" s="337"/>
      <c r="B47" s="17"/>
      <c r="C47" s="152" t="s">
        <v>54</v>
      </c>
      <c r="D47" s="40"/>
      <c r="E47" s="235">
        <f t="shared" si="0"/>
        <v>30.07608586814924</v>
      </c>
      <c r="F47" s="234">
        <f>SUM(F30:F46)-F32</f>
        <v>3007.608586814924</v>
      </c>
      <c r="G47" s="132"/>
      <c r="H47" s="249">
        <f>+I47/$D$21</f>
        <v>0</v>
      </c>
      <c r="I47" s="234">
        <f>SUM(I30:I46)-I32</f>
        <v>0</v>
      </c>
      <c r="J47" s="83"/>
      <c r="K47" s="250">
        <f>+L47/$D$21</f>
        <v>0</v>
      </c>
      <c r="L47" s="234">
        <f>SUM(L30:L46)-L32</f>
        <v>0</v>
      </c>
      <c r="M47" s="84"/>
      <c r="S47" s="13"/>
    </row>
    <row r="48" spans="1:19" ht="15.75">
      <c r="A48" s="337"/>
      <c r="B48" s="41" t="s">
        <v>41</v>
      </c>
      <c r="C48" s="236" t="s">
        <v>300</v>
      </c>
      <c r="D48" s="237"/>
      <c r="E48" s="235">
        <f>+F48/$D$21</f>
        <v>1976.8525564563845</v>
      </c>
      <c r="F48" s="240">
        <f>+F32+F47-F40</f>
        <v>197685.25564563845</v>
      </c>
      <c r="G48" s="241">
        <f>+SUM(G30:G46)-G40</f>
        <v>4.5</v>
      </c>
      <c r="H48" s="249">
        <f>+I48/$D$21</f>
        <v>0</v>
      </c>
      <c r="I48" s="240">
        <f>+I32+I47-I40</f>
        <v>0</v>
      </c>
      <c r="J48" s="264">
        <f>+SUM(J30:J46)-G40</f>
        <v>0</v>
      </c>
      <c r="K48" s="250">
        <f>+L48/$D$21</f>
        <v>0</v>
      </c>
      <c r="L48" s="240">
        <f>+L32+L47-L40</f>
        <v>0</v>
      </c>
      <c r="M48" s="240">
        <f>+SUM(M30:M46)-M40</f>
        <v>0</v>
      </c>
      <c r="S48" s="13"/>
    </row>
    <row r="49" spans="1:19" ht="15.75">
      <c r="A49" s="337"/>
      <c r="B49" s="41" t="s">
        <v>43</v>
      </c>
      <c r="C49" s="236" t="s">
        <v>301</v>
      </c>
      <c r="D49" s="237"/>
      <c r="E49" s="235">
        <f aca="true" t="shared" si="3" ref="E49:E57">+F49/$D$21</f>
        <v>1976.8525564563845</v>
      </c>
      <c r="F49" s="240">
        <f>+SUM(F30:F46)-F40</f>
        <v>197685.25564563845</v>
      </c>
      <c r="G49" s="241">
        <f>+SUM(G32:G46)-G40</f>
        <v>4.5</v>
      </c>
      <c r="H49" s="196"/>
      <c r="I49" s="85" t="s">
        <v>331</v>
      </c>
      <c r="J49" s="86"/>
      <c r="K49" s="200"/>
      <c r="L49" s="85" t="s">
        <v>331</v>
      </c>
      <c r="M49" s="87"/>
      <c r="S49" s="13"/>
    </row>
    <row r="50" spans="1:13" s="13" customFormat="1" ht="16.5" thickBot="1">
      <c r="A50" s="338"/>
      <c r="B50" s="224" t="s">
        <v>45</v>
      </c>
      <c r="C50" s="238" t="s">
        <v>53</v>
      </c>
      <c r="D50" s="239"/>
      <c r="E50" s="242">
        <f t="shared" si="3"/>
        <v>1976.8525564563845</v>
      </c>
      <c r="F50" s="243">
        <f>+SUM(F32+F47)</f>
        <v>197685.25564563845</v>
      </c>
      <c r="G50" s="244">
        <f>+SUM(G30:G46)</f>
        <v>4.5</v>
      </c>
      <c r="H50" s="225"/>
      <c r="I50" s="220" t="s">
        <v>331</v>
      </c>
      <c r="J50" s="226"/>
      <c r="K50" s="227"/>
      <c r="L50" s="220" t="s">
        <v>331</v>
      </c>
      <c r="M50" s="221"/>
    </row>
    <row r="51" spans="1:19" ht="12.75">
      <c r="A51" s="339" t="s">
        <v>40</v>
      </c>
      <c r="B51" s="222">
        <v>1</v>
      </c>
      <c r="C51" s="189" t="s">
        <v>42</v>
      </c>
      <c r="D51" s="190"/>
      <c r="E51" s="195">
        <f t="shared" si="3"/>
        <v>5.113</v>
      </c>
      <c r="F51" s="114">
        <f>(45*D22)+(40+100+50)</f>
        <v>511.3</v>
      </c>
      <c r="G51" s="137">
        <v>6</v>
      </c>
      <c r="H51" s="252">
        <f>+I51/$D$21</f>
        <v>0</v>
      </c>
      <c r="I51" s="114"/>
      <c r="J51" s="115"/>
      <c r="K51" s="252">
        <f>+L51/$D$21</f>
        <v>0</v>
      </c>
      <c r="L51" s="116">
        <v>0</v>
      </c>
      <c r="M51" s="117"/>
      <c r="S51" s="13"/>
    </row>
    <row r="52" spans="1:19" ht="15.75">
      <c r="A52" s="340"/>
      <c r="B52" s="118" t="s">
        <v>46</v>
      </c>
      <c r="C52" s="236" t="s">
        <v>78</v>
      </c>
      <c r="D52" s="237"/>
      <c r="E52" s="235">
        <f t="shared" si="3"/>
        <v>1981.9655564563843</v>
      </c>
      <c r="F52" s="240">
        <f>+F50+F51</f>
        <v>198196.55564563844</v>
      </c>
      <c r="G52" s="251">
        <f>+G50+G51</f>
        <v>10.5</v>
      </c>
      <c r="H52" s="196"/>
      <c r="I52" s="104" t="s">
        <v>331</v>
      </c>
      <c r="J52" s="86"/>
      <c r="K52" s="144"/>
      <c r="L52" s="85" t="s">
        <v>331</v>
      </c>
      <c r="M52" s="87"/>
      <c r="S52" s="13"/>
    </row>
    <row r="53" spans="1:19" ht="15.75">
      <c r="A53" s="340"/>
      <c r="B53" s="118" t="s">
        <v>47</v>
      </c>
      <c r="C53" s="236" t="s">
        <v>77</v>
      </c>
      <c r="D53" s="237"/>
      <c r="E53" s="235">
        <f t="shared" si="3"/>
        <v>1981.9655564563843</v>
      </c>
      <c r="F53" s="240">
        <f>+F50+F51</f>
        <v>198196.55564563844</v>
      </c>
      <c r="G53" s="251">
        <f>+G50+G51</f>
        <v>10.5</v>
      </c>
      <c r="H53" s="253">
        <f>+I53/$D$21</f>
        <v>0</v>
      </c>
      <c r="I53" s="240">
        <f>+I48+I51+I59</f>
        <v>0</v>
      </c>
      <c r="J53" s="254">
        <f>+J48+J51</f>
        <v>0</v>
      </c>
      <c r="K53" s="250">
        <f>+L53/$D$21</f>
        <v>0</v>
      </c>
      <c r="L53" s="240">
        <f>+L48+L51+L59</f>
        <v>0</v>
      </c>
      <c r="M53" s="254">
        <f>+M48+M51</f>
        <v>0</v>
      </c>
      <c r="S53" s="13"/>
    </row>
    <row r="54" spans="1:19" ht="12.75">
      <c r="A54" s="340"/>
      <c r="B54" s="33">
        <v>1</v>
      </c>
      <c r="C54" s="148" t="s">
        <v>44</v>
      </c>
      <c r="D54" s="37"/>
      <c r="E54" s="124">
        <f t="shared" si="3"/>
        <v>12.8827761169665</v>
      </c>
      <c r="F54" s="108">
        <f>(F52*0.65%)</f>
        <v>1288.27761169665</v>
      </c>
      <c r="G54" s="133">
        <v>0</v>
      </c>
      <c r="H54" s="140">
        <f>+I54/$D$21</f>
        <v>0</v>
      </c>
      <c r="I54" s="108"/>
      <c r="J54" s="111"/>
      <c r="K54" s="142">
        <f>+L54/$D$21</f>
        <v>0</v>
      </c>
      <c r="L54" s="112">
        <v>0</v>
      </c>
      <c r="M54" s="113"/>
      <c r="S54" s="13"/>
    </row>
    <row r="55" spans="1:13" s="13" customFormat="1" ht="15.75">
      <c r="A55" s="340"/>
      <c r="B55" s="118" t="s">
        <v>62</v>
      </c>
      <c r="C55" s="153" t="s">
        <v>76</v>
      </c>
      <c r="D55" s="105"/>
      <c r="E55" s="124">
        <f t="shared" si="3"/>
        <v>1994.848332573351</v>
      </c>
      <c r="F55" s="119">
        <f>+F52+F54</f>
        <v>199484.8332573351</v>
      </c>
      <c r="G55" s="136">
        <f>+G52</f>
        <v>10.5</v>
      </c>
      <c r="H55" s="197"/>
      <c r="I55" s="85" t="s">
        <v>331</v>
      </c>
      <c r="J55" s="86"/>
      <c r="K55" s="144"/>
      <c r="L55" s="85" t="s">
        <v>331</v>
      </c>
      <c r="M55" s="87"/>
    </row>
    <row r="56" spans="1:19" ht="15.75">
      <c r="A56" s="340"/>
      <c r="B56" s="120" t="s">
        <v>63</v>
      </c>
      <c r="C56" s="153" t="s">
        <v>75</v>
      </c>
      <c r="D56" s="105"/>
      <c r="E56" s="124">
        <f t="shared" si="3"/>
        <v>1994.848332573351</v>
      </c>
      <c r="F56" s="119">
        <f>+F52+F54</f>
        <v>199484.8332573351</v>
      </c>
      <c r="G56" s="136">
        <f>+G53</f>
        <v>10.5</v>
      </c>
      <c r="H56" s="140">
        <f>+I56/$D$21</f>
        <v>0</v>
      </c>
      <c r="I56" s="121">
        <f>+I53+I54+I59</f>
        <v>0</v>
      </c>
      <c r="J56" s="198">
        <f>+J53+J54</f>
        <v>0</v>
      </c>
      <c r="K56" s="142">
        <f>+L56/$D$21</f>
        <v>0</v>
      </c>
      <c r="L56" s="122">
        <f>+L53+L54+L59</f>
        <v>0</v>
      </c>
      <c r="M56" s="123">
        <f>+M53+M54</f>
        <v>0</v>
      </c>
      <c r="S56" s="13"/>
    </row>
    <row r="57" spans="1:19" ht="12.75">
      <c r="A57" s="340"/>
      <c r="B57" s="33">
        <v>1</v>
      </c>
      <c r="C57" s="148" t="s">
        <v>80</v>
      </c>
      <c r="D57" s="37"/>
      <c r="E57" s="124">
        <f t="shared" si="3"/>
        <v>5.8</v>
      </c>
      <c r="F57" s="108">
        <v>580</v>
      </c>
      <c r="G57" s="133"/>
      <c r="H57" s="139">
        <f>+I57/$D$21</f>
        <v>0</v>
      </c>
      <c r="I57" s="108">
        <v>0</v>
      </c>
      <c r="J57" s="111"/>
      <c r="K57" s="142">
        <f>+L57/$D$21</f>
        <v>0</v>
      </c>
      <c r="L57" s="112">
        <v>0</v>
      </c>
      <c r="M57" s="113"/>
      <c r="S57" s="13"/>
    </row>
    <row r="58" spans="1:19" ht="15">
      <c r="A58" s="340"/>
      <c r="B58" s="33"/>
      <c r="C58" s="156" t="s">
        <v>2</v>
      </c>
      <c r="D58" s="129"/>
      <c r="E58" s="129"/>
      <c r="F58" s="77"/>
      <c r="G58" s="132"/>
      <c r="H58" s="138"/>
      <c r="I58" s="77"/>
      <c r="J58" s="83"/>
      <c r="K58" s="145"/>
      <c r="L58" s="89"/>
      <c r="M58" s="84"/>
      <c r="S58" s="13"/>
    </row>
    <row r="59" spans="1:19" ht="12.75">
      <c r="A59" s="340"/>
      <c r="B59" s="203">
        <v>2</v>
      </c>
      <c r="C59" s="150" t="s">
        <v>57</v>
      </c>
      <c r="D59" s="204"/>
      <c r="E59" s="199">
        <f aca="true" t="shared" si="4" ref="E59:E70">+F59/$D$21</f>
        <v>3.104339329376316</v>
      </c>
      <c r="F59" s="108">
        <f>((F56+F57)*(0.0532)*(G56)/(360))</f>
        <v>310.4339329376316</v>
      </c>
      <c r="G59" s="206"/>
      <c r="H59" s="207">
        <f>+I59/$D$21</f>
        <v>0</v>
      </c>
      <c r="I59" s="205"/>
      <c r="J59" s="208"/>
      <c r="K59" s="263">
        <f>+L59/$D$21</f>
        <v>0</v>
      </c>
      <c r="L59" s="209">
        <v>0</v>
      </c>
      <c r="M59" s="210"/>
      <c r="S59" s="13"/>
    </row>
    <row r="60" spans="1:19" ht="12.75">
      <c r="A60" s="340"/>
      <c r="B60" s="223"/>
      <c r="C60" s="215" t="s">
        <v>55</v>
      </c>
      <c r="D60" s="216"/>
      <c r="E60" s="199">
        <f t="shared" si="4"/>
        <v>56.97620131449205</v>
      </c>
      <c r="F60" s="125">
        <f>F47+F51+F54+F57+F59</f>
        <v>5697.6201314492055</v>
      </c>
      <c r="G60" s="217"/>
      <c r="H60" s="199">
        <f>+I60/$D$21</f>
        <v>0</v>
      </c>
      <c r="I60" s="125">
        <f>+I47+I51+I54+I57+I59</f>
        <v>0</v>
      </c>
      <c r="J60" s="218"/>
      <c r="K60" s="256">
        <f>+L60/$D$21</f>
        <v>0</v>
      </c>
      <c r="L60" s="125">
        <f>+L47+L51+L54+L57+L59</f>
        <v>0</v>
      </c>
      <c r="M60" s="218"/>
      <c r="S60" s="13"/>
    </row>
    <row r="61" spans="1:19" ht="15.75">
      <c r="A61" s="340"/>
      <c r="B61" s="228" t="s">
        <v>18</v>
      </c>
      <c r="C61" s="236" t="s">
        <v>348</v>
      </c>
      <c r="D61" s="255"/>
      <c r="E61" s="256">
        <f t="shared" si="4"/>
        <v>1997.9526719027272</v>
      </c>
      <c r="F61" s="125">
        <f>+F55+F59</f>
        <v>199795.26719027272</v>
      </c>
      <c r="G61" s="229">
        <f>+G55</f>
        <v>10.5</v>
      </c>
      <c r="H61" s="230"/>
      <c r="I61" s="88" t="s">
        <v>331</v>
      </c>
      <c r="J61" s="231"/>
      <c r="K61" s="232"/>
      <c r="L61" s="88" t="s">
        <v>331</v>
      </c>
      <c r="M61" s="231"/>
      <c r="S61" s="13"/>
    </row>
    <row r="62" spans="1:19" ht="16.5" thickBot="1">
      <c r="A62" s="341"/>
      <c r="B62" s="155" t="s">
        <v>70</v>
      </c>
      <c r="C62" s="238" t="s">
        <v>350</v>
      </c>
      <c r="D62" s="257"/>
      <c r="E62" s="242">
        <f t="shared" si="4"/>
        <v>2003.7526719027271</v>
      </c>
      <c r="F62" s="126">
        <f>+F55+F57+F59</f>
        <v>200375.26719027272</v>
      </c>
      <c r="G62" s="219">
        <f>+G55+G57+G59</f>
        <v>10.5</v>
      </c>
      <c r="H62" s="202">
        <f>+I62/$D$21</f>
        <v>0</v>
      </c>
      <c r="I62" s="126">
        <f>+I56+I57+I59</f>
        <v>0</v>
      </c>
      <c r="J62" s="233">
        <f>+J56+J57+J59</f>
        <v>0</v>
      </c>
      <c r="K62" s="202">
        <f>+L62/$D$21</f>
        <v>0</v>
      </c>
      <c r="L62" s="126">
        <f>+L56+L57+L59</f>
        <v>0</v>
      </c>
      <c r="M62" s="233">
        <f>+M56+M57+M59</f>
        <v>0</v>
      </c>
      <c r="S62" s="13"/>
    </row>
    <row r="63" spans="1:19" ht="12.75">
      <c r="A63" s="323" t="s">
        <v>1</v>
      </c>
      <c r="B63" s="211">
        <v>1</v>
      </c>
      <c r="C63" s="212" t="s">
        <v>56</v>
      </c>
      <c r="D63" s="190"/>
      <c r="E63" s="195">
        <f t="shared" si="4"/>
        <v>3.6630000000000003</v>
      </c>
      <c r="F63" s="114">
        <f>0.1*3663</f>
        <v>366.3</v>
      </c>
      <c r="G63" s="137"/>
      <c r="H63" s="213">
        <f aca="true" t="shared" si="5" ref="H63:H70">+I63/$D$21</f>
        <v>0</v>
      </c>
      <c r="I63" s="114"/>
      <c r="J63" s="115"/>
      <c r="K63" s="214">
        <f aca="true" t="shared" si="6" ref="K63:K70">+L63/$D$21</f>
        <v>0</v>
      </c>
      <c r="L63" s="116">
        <v>0</v>
      </c>
      <c r="M63" s="117"/>
      <c r="S63" s="13"/>
    </row>
    <row r="64" spans="1:19" ht="12.75">
      <c r="A64" s="324"/>
      <c r="B64" s="191">
        <v>2</v>
      </c>
      <c r="C64" s="148" t="s">
        <v>12</v>
      </c>
      <c r="D64" s="37"/>
      <c r="E64" s="124">
        <f t="shared" si="4"/>
        <v>0</v>
      </c>
      <c r="F64" s="108"/>
      <c r="G64" s="133"/>
      <c r="H64" s="139">
        <f t="shared" si="5"/>
        <v>0</v>
      </c>
      <c r="I64" s="108"/>
      <c r="J64" s="111"/>
      <c r="K64" s="142">
        <f t="shared" si="6"/>
        <v>0</v>
      </c>
      <c r="L64" s="112">
        <v>0</v>
      </c>
      <c r="M64" s="113"/>
      <c r="S64" s="13"/>
    </row>
    <row r="65" spans="1:19" ht="12.75">
      <c r="A65" s="324"/>
      <c r="B65" s="191">
        <v>3</v>
      </c>
      <c r="C65" s="148" t="s">
        <v>16</v>
      </c>
      <c r="D65" s="37"/>
      <c r="E65" s="124">
        <f t="shared" si="4"/>
        <v>13.024392367367728</v>
      </c>
      <c r="F65" s="108">
        <f>F62*0.65%</f>
        <v>1302.4392367367727</v>
      </c>
      <c r="G65" s="133"/>
      <c r="H65" s="139">
        <f t="shared" si="5"/>
        <v>0</v>
      </c>
      <c r="I65" s="108"/>
      <c r="J65" s="111"/>
      <c r="K65" s="142">
        <f t="shared" si="6"/>
        <v>0</v>
      </c>
      <c r="L65" s="112">
        <v>0</v>
      </c>
      <c r="M65" s="113"/>
      <c r="S65" s="13"/>
    </row>
    <row r="66" spans="1:19" ht="16.5" thickBot="1">
      <c r="A66" s="324"/>
      <c r="B66" s="192" t="s">
        <v>43</v>
      </c>
      <c r="C66" s="236" t="s">
        <v>349</v>
      </c>
      <c r="D66" s="237"/>
      <c r="E66" s="124">
        <f t="shared" si="4"/>
        <v>2020.440064270095</v>
      </c>
      <c r="F66" s="126">
        <f>+F62+SUM(F63:F65)</f>
        <v>202044.0064270095</v>
      </c>
      <c r="G66" s="219">
        <f>+G62+SUM(G63:G65)</f>
        <v>10.5</v>
      </c>
      <c r="H66" s="139">
        <f t="shared" si="5"/>
        <v>0</v>
      </c>
      <c r="I66" s="126">
        <f>+I62+SUM(I63:I65)</f>
        <v>0</v>
      </c>
      <c r="J66" s="219">
        <f>+J62+SUM(J63:J65)</f>
        <v>0</v>
      </c>
      <c r="K66" s="142">
        <f t="shared" si="6"/>
        <v>0</v>
      </c>
      <c r="L66" s="126">
        <f>+L62+SUM(L63:L65)</f>
        <v>0</v>
      </c>
      <c r="M66" s="219">
        <f>+M62+SUM(M63:M65)</f>
        <v>0</v>
      </c>
      <c r="S66" s="13"/>
    </row>
    <row r="67" spans="1:19" ht="12.75">
      <c r="A67" s="324"/>
      <c r="B67" s="191">
        <v>1</v>
      </c>
      <c r="C67" s="148" t="s">
        <v>65</v>
      </c>
      <c r="D67" s="37"/>
      <c r="E67" s="124">
        <f t="shared" si="4"/>
        <v>0.3</v>
      </c>
      <c r="F67" s="108">
        <v>30</v>
      </c>
      <c r="G67" s="133"/>
      <c r="H67" s="139">
        <f t="shared" si="5"/>
        <v>0</v>
      </c>
      <c r="I67" s="108"/>
      <c r="J67" s="111"/>
      <c r="K67" s="142">
        <f t="shared" si="6"/>
        <v>0</v>
      </c>
      <c r="L67" s="108">
        <v>0</v>
      </c>
      <c r="M67" s="113"/>
      <c r="S67" s="13"/>
    </row>
    <row r="68" spans="1:19" ht="12.75">
      <c r="A68" s="324"/>
      <c r="B68" s="191">
        <v>2</v>
      </c>
      <c r="C68" s="148" t="s">
        <v>64</v>
      </c>
      <c r="D68" s="37"/>
      <c r="E68" s="124">
        <f t="shared" si="4"/>
        <v>319.17573321173614</v>
      </c>
      <c r="F68" s="108">
        <f>F55*16/100</f>
        <v>31917.573321173615</v>
      </c>
      <c r="G68" s="133"/>
      <c r="H68" s="139">
        <f t="shared" si="5"/>
        <v>0</v>
      </c>
      <c r="I68" s="108"/>
      <c r="J68" s="111"/>
      <c r="K68" s="142">
        <f t="shared" si="6"/>
        <v>0</v>
      </c>
      <c r="L68" s="108">
        <v>0</v>
      </c>
      <c r="M68" s="113"/>
      <c r="S68" s="13"/>
    </row>
    <row r="69" spans="1:19" ht="12.75">
      <c r="A69" s="324"/>
      <c r="B69" s="191">
        <v>3</v>
      </c>
      <c r="C69" s="148" t="s">
        <v>14</v>
      </c>
      <c r="D69" s="37"/>
      <c r="E69" s="124">
        <f t="shared" si="4"/>
        <v>7.979393330293403</v>
      </c>
      <c r="F69" s="108">
        <f>0.004*F55</f>
        <v>797.9393330293403</v>
      </c>
      <c r="G69" s="133"/>
      <c r="H69" s="139">
        <f t="shared" si="5"/>
        <v>0</v>
      </c>
      <c r="I69" s="108"/>
      <c r="J69" s="111"/>
      <c r="K69" s="142">
        <f t="shared" si="6"/>
        <v>0</v>
      </c>
      <c r="L69" s="108">
        <v>0</v>
      </c>
      <c r="M69" s="113"/>
      <c r="S69" s="13"/>
    </row>
    <row r="70" spans="1:19" ht="12.75">
      <c r="A70" s="324"/>
      <c r="B70" s="191">
        <v>4</v>
      </c>
      <c r="C70" s="148" t="s">
        <v>13</v>
      </c>
      <c r="D70" s="37"/>
      <c r="E70" s="124">
        <f t="shared" si="4"/>
        <v>0</v>
      </c>
      <c r="F70" s="108">
        <v>0</v>
      </c>
      <c r="G70" s="133"/>
      <c r="H70" s="139">
        <f t="shared" si="5"/>
        <v>0</v>
      </c>
      <c r="I70" s="108"/>
      <c r="J70" s="111"/>
      <c r="K70" s="142">
        <f t="shared" si="6"/>
        <v>0</v>
      </c>
      <c r="L70" s="108">
        <v>0</v>
      </c>
      <c r="M70" s="113"/>
      <c r="S70" s="13"/>
    </row>
    <row r="71" spans="1:19" ht="15">
      <c r="A71" s="324"/>
      <c r="B71" s="193"/>
      <c r="C71" s="156" t="s">
        <v>2</v>
      </c>
      <c r="D71" s="129"/>
      <c r="E71" s="129"/>
      <c r="F71" s="77"/>
      <c r="G71" s="132"/>
      <c r="H71" s="138"/>
      <c r="I71" s="90"/>
      <c r="J71" s="91"/>
      <c r="K71" s="146"/>
      <c r="L71" s="90"/>
      <c r="M71" s="92"/>
      <c r="S71" s="13"/>
    </row>
    <row r="72" spans="1:19" ht="12.75">
      <c r="A72" s="324"/>
      <c r="B72" s="191">
        <v>5</v>
      </c>
      <c r="C72" s="148" t="s">
        <v>15</v>
      </c>
      <c r="D72" s="37"/>
      <c r="E72" s="235">
        <f>+F72/$D$21</f>
        <v>3.643150704410147</v>
      </c>
      <c r="F72" s="108">
        <f>((F66+F67+F68+F69+F70)*(0.0532)*(G66)/(360))</f>
        <v>364.3150704410147</v>
      </c>
      <c r="G72" s="133">
        <v>0</v>
      </c>
      <c r="H72" s="139">
        <f>+I72/$D$21</f>
        <v>0</v>
      </c>
      <c r="I72" s="108"/>
      <c r="J72" s="111"/>
      <c r="K72" s="142">
        <f>+L72/$D$21</f>
        <v>0</v>
      </c>
      <c r="L72" s="108">
        <v>0</v>
      </c>
      <c r="M72" s="113"/>
      <c r="S72" s="13"/>
    </row>
    <row r="73" spans="1:19" ht="12.75">
      <c r="A73" s="324"/>
      <c r="B73" s="191"/>
      <c r="C73" s="152" t="s">
        <v>81</v>
      </c>
      <c r="D73" s="40"/>
      <c r="E73" s="235">
        <f>+F73/$D$21</f>
        <v>404.76187092829946</v>
      </c>
      <c r="F73" s="201">
        <f>F60+SUM(F63:F65)+SUM(F67:F72)</f>
        <v>40476.18709282995</v>
      </c>
      <c r="G73" s="132"/>
      <c r="H73" s="139">
        <f>+I73/$D$21</f>
        <v>0</v>
      </c>
      <c r="I73" s="201">
        <f>I60+SUM(I63:I65)+SUM(I67:I72)</f>
        <v>0</v>
      </c>
      <c r="J73" s="83"/>
      <c r="K73" s="142">
        <f>+L73/$D$21</f>
        <v>0</v>
      </c>
      <c r="L73" s="201">
        <f>L60+SUM(L63:L65)+SUM(L67:L72)</f>
        <v>0</v>
      </c>
      <c r="M73" s="84"/>
      <c r="S73" s="13"/>
    </row>
    <row r="74" spans="1:19" ht="16.5" thickBot="1">
      <c r="A74" s="325"/>
      <c r="B74" s="194" t="s">
        <v>79</v>
      </c>
      <c r="C74" s="238" t="s">
        <v>3</v>
      </c>
      <c r="D74" s="239"/>
      <c r="E74" s="242">
        <f>+F74/$D$21</f>
        <v>2351.5383415165347</v>
      </c>
      <c r="F74" s="258">
        <f>+F66+SUM(F67:F72)</f>
        <v>235153.83415165346</v>
      </c>
      <c r="G74" s="259">
        <f>+G66+SUM(G67:G72)</f>
        <v>10.5</v>
      </c>
      <c r="H74" s="260">
        <f>+I74/$D$21</f>
        <v>0</v>
      </c>
      <c r="I74" s="258">
        <f>+I66+SUM(I67:I72)</f>
        <v>0</v>
      </c>
      <c r="J74" s="261">
        <f>+J66+SUM(J67:J72)</f>
        <v>0</v>
      </c>
      <c r="K74" s="262">
        <f>+L74/$D$21</f>
        <v>0</v>
      </c>
      <c r="L74" s="258">
        <f>+L66+SUM(L67:L72)</f>
        <v>0</v>
      </c>
      <c r="M74" s="243">
        <f>+M66+SUM(M67:M72)</f>
        <v>0</v>
      </c>
      <c r="S74" s="13"/>
    </row>
    <row r="75" spans="2:19" ht="15.75">
      <c r="B75" s="13"/>
      <c r="C75" s="13"/>
      <c r="D75" s="13"/>
      <c r="E75" s="13"/>
      <c r="F75" s="13"/>
      <c r="G75" s="157"/>
      <c r="H75" s="157"/>
      <c r="I75" s="157"/>
      <c r="J75" s="13"/>
      <c r="K75" s="13"/>
      <c r="L75" s="13"/>
      <c r="S75" s="13"/>
    </row>
    <row r="76" spans="2:19" ht="15.75">
      <c r="B76" s="13"/>
      <c r="C76" s="13"/>
      <c r="D76" s="13"/>
      <c r="E76" s="157"/>
      <c r="F76" s="157"/>
      <c r="G76" s="25"/>
      <c r="H76" s="25"/>
      <c r="I76" s="25"/>
      <c r="J76" s="13"/>
      <c r="K76" s="13"/>
      <c r="L76" s="13"/>
      <c r="S76" s="13"/>
    </row>
    <row r="77" spans="1:12" ht="18">
      <c r="A77" s="13"/>
      <c r="B77" s="13"/>
      <c r="C77" s="13"/>
      <c r="D77" s="13"/>
      <c r="E77" s="25"/>
      <c r="F77" s="25"/>
      <c r="G77" s="44"/>
      <c r="H77" s="44"/>
      <c r="I77" s="45"/>
      <c r="J77" s="13"/>
      <c r="K77" s="13"/>
      <c r="L77" s="13"/>
    </row>
    <row r="78" spans="1:12" ht="18">
      <c r="A78" s="266" t="s">
        <v>393</v>
      </c>
      <c r="B78" s="13"/>
      <c r="C78" s="13"/>
      <c r="D78" s="13"/>
      <c r="E78" s="44"/>
      <c r="F78" s="44"/>
      <c r="G78" s="48"/>
      <c r="H78" s="47"/>
      <c r="I78" s="49"/>
      <c r="J78" s="13"/>
      <c r="K78" s="13"/>
      <c r="L78" s="13"/>
    </row>
    <row r="79" spans="1:256" s="13" customFormat="1" ht="16.5">
      <c r="A79" s="42"/>
      <c r="E79" s="47"/>
      <c r="F79" s="48"/>
      <c r="G79" s="50"/>
      <c r="H79" s="47"/>
      <c r="I79" s="53"/>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row>
    <row r="80" spans="1:256" s="13" customFormat="1" ht="15.75">
      <c r="A80" s="267" t="s">
        <v>73</v>
      </c>
      <c r="E80" s="47"/>
      <c r="F80" s="47"/>
      <c r="G80" s="50"/>
      <c r="H80" s="47"/>
      <c r="I80" s="51"/>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row>
    <row r="81" spans="1:256" s="13" customFormat="1" ht="15.75">
      <c r="A81" s="46"/>
      <c r="E81" s="47"/>
      <c r="F81" s="47"/>
      <c r="G81" s="50"/>
      <c r="H81" s="47"/>
      <c r="I81" s="51"/>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row>
    <row r="82" spans="1:256" s="13" customFormat="1" ht="12.75">
      <c r="A82" s="52"/>
      <c r="E82" s="47"/>
      <c r="F82" s="47"/>
      <c r="G82" s="47"/>
      <c r="H82" s="47"/>
      <c r="I82" s="47"/>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row>
    <row r="83" spans="5:256" s="13" customFormat="1" ht="12.75">
      <c r="E83" s="47"/>
      <c r="F83" s="47"/>
      <c r="G83" s="47"/>
      <c r="H83" s="47"/>
      <c r="I83" s="47"/>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4"/>
    </row>
    <row r="84" spans="5:9" s="13" customFormat="1" ht="12.75">
      <c r="E84" s="47"/>
      <c r="F84" s="47"/>
      <c r="G84" s="47"/>
      <c r="H84" s="47"/>
      <c r="I84" s="47"/>
    </row>
    <row r="85" spans="5:9" s="13" customFormat="1" ht="12.75">
      <c r="E85" s="47"/>
      <c r="F85" s="47"/>
      <c r="G85" s="47"/>
      <c r="H85" s="47"/>
      <c r="I85" s="47"/>
    </row>
    <row r="86" spans="5:9" s="13" customFormat="1" ht="12.75">
      <c r="E86" s="47"/>
      <c r="F86" s="47"/>
      <c r="G86" s="47"/>
      <c r="H86" s="47"/>
      <c r="I86" s="47"/>
    </row>
    <row r="87" spans="1:9" s="13" customFormat="1" ht="12.75">
      <c r="A87" s="52"/>
      <c r="E87" s="47"/>
      <c r="F87" s="47"/>
      <c r="G87" s="47"/>
      <c r="H87" s="47"/>
      <c r="I87" s="47"/>
    </row>
    <row r="88" spans="1:9" s="13" customFormat="1" ht="12.75">
      <c r="A88" s="52"/>
      <c r="E88" s="47"/>
      <c r="F88" s="47"/>
      <c r="G88" s="47"/>
      <c r="H88" s="47"/>
      <c r="I88" s="47"/>
    </row>
    <row r="89" spans="1:9" s="13" customFormat="1" ht="12.75">
      <c r="A89" s="52"/>
      <c r="E89" s="47"/>
      <c r="F89" s="47"/>
      <c r="G89" s="47"/>
      <c r="H89" s="47"/>
      <c r="I89" s="47"/>
    </row>
    <row r="90" spans="1:9" s="13" customFormat="1" ht="12.75">
      <c r="A90" s="52"/>
      <c r="E90" s="47"/>
      <c r="F90" s="47"/>
      <c r="G90" s="47"/>
      <c r="H90" s="47"/>
      <c r="I90" s="47"/>
    </row>
    <row r="91" spans="1:9" s="13" customFormat="1" ht="12.75">
      <c r="A91" s="52"/>
      <c r="E91" s="47"/>
      <c r="F91" s="47"/>
      <c r="G91" s="47"/>
      <c r="H91" s="47"/>
      <c r="I91" s="47"/>
    </row>
    <row r="92" spans="1:9" s="13" customFormat="1" ht="12.75">
      <c r="A92" s="52"/>
      <c r="E92" s="47"/>
      <c r="F92" s="47"/>
      <c r="G92" s="47"/>
      <c r="H92" s="47"/>
      <c r="I92" s="47"/>
    </row>
    <row r="93" spans="1:9" s="13" customFormat="1" ht="12.75">
      <c r="A93" s="52"/>
      <c r="E93" s="47"/>
      <c r="F93" s="47"/>
      <c r="G93" s="47"/>
      <c r="H93" s="47"/>
      <c r="I93" s="47"/>
    </row>
    <row r="94" spans="1:9" s="13" customFormat="1" ht="12.75">
      <c r="A94" s="52"/>
      <c r="E94" s="47"/>
      <c r="F94" s="47"/>
      <c r="G94" s="47"/>
      <c r="H94" s="47"/>
      <c r="I94" s="47"/>
    </row>
    <row r="95" spans="1:9" s="13" customFormat="1" ht="12.75">
      <c r="A95" s="52"/>
      <c r="E95" s="47"/>
      <c r="F95" s="47"/>
      <c r="G95" s="47"/>
      <c r="H95" s="47"/>
      <c r="I95" s="47"/>
    </row>
    <row r="96" spans="1:9" s="13" customFormat="1" ht="12.75">
      <c r="A96" s="52"/>
      <c r="E96" s="47"/>
      <c r="F96" s="47"/>
      <c r="G96" s="47"/>
      <c r="H96" s="47"/>
      <c r="I96" s="47"/>
    </row>
    <row r="97" spans="1:12" ht="12.75">
      <c r="A97" s="52"/>
      <c r="B97" s="13">
        <v>1</v>
      </c>
      <c r="C97" s="13"/>
      <c r="D97" s="13"/>
      <c r="E97" s="47"/>
      <c r="F97" s="47"/>
      <c r="G97" s="47"/>
      <c r="H97" s="47"/>
      <c r="I97" s="47"/>
      <c r="J97" s="13"/>
      <c r="K97" s="13"/>
      <c r="L97" s="13"/>
    </row>
    <row r="98" spans="1:12" ht="12.75">
      <c r="A98" s="52"/>
      <c r="B98" s="13">
        <v>2</v>
      </c>
      <c r="C98" s="13"/>
      <c r="D98" s="13"/>
      <c r="E98" s="47"/>
      <c r="F98" s="47"/>
      <c r="G98" s="47"/>
      <c r="H98" s="47"/>
      <c r="I98" s="47"/>
      <c r="J98" s="13"/>
      <c r="K98" s="13"/>
      <c r="L98" s="13"/>
    </row>
    <row r="99" spans="1:12" ht="14.25" hidden="1">
      <c r="A99" s="96" t="s">
        <v>327</v>
      </c>
      <c r="B99" s="13">
        <v>3</v>
      </c>
      <c r="C99" s="13"/>
      <c r="D99" s="13"/>
      <c r="E99" s="47"/>
      <c r="F99" s="47"/>
      <c r="G99" s="47"/>
      <c r="H99" s="47"/>
      <c r="I99" s="47"/>
      <c r="J99" s="13"/>
      <c r="K99" s="13"/>
      <c r="L99" s="13"/>
    </row>
    <row r="100" spans="1:12" ht="14.25" hidden="1">
      <c r="A100" s="96" t="s">
        <v>330</v>
      </c>
      <c r="B100" s="13">
        <v>4</v>
      </c>
      <c r="C100" s="13"/>
      <c r="D100" s="13"/>
      <c r="E100" s="47"/>
      <c r="F100" s="47"/>
      <c r="G100" s="47"/>
      <c r="H100" s="47"/>
      <c r="I100" s="47"/>
      <c r="J100" s="13"/>
      <c r="K100" s="13"/>
      <c r="L100" s="13"/>
    </row>
    <row r="101" spans="1:12" ht="14.25" hidden="1">
      <c r="A101" s="96" t="s">
        <v>328</v>
      </c>
      <c r="B101" s="13"/>
      <c r="C101" s="13"/>
      <c r="D101" s="13"/>
      <c r="E101" s="47"/>
      <c r="F101" s="47"/>
      <c r="G101" s="47"/>
      <c r="H101" s="47"/>
      <c r="I101" s="47"/>
      <c r="J101" s="13"/>
      <c r="K101" s="13"/>
      <c r="L101" s="13"/>
    </row>
    <row r="102" spans="1:12" ht="14.25" hidden="1">
      <c r="A102" s="96" t="s">
        <v>329</v>
      </c>
      <c r="B102" s="13"/>
      <c r="C102" s="13"/>
      <c r="D102" s="13"/>
      <c r="E102" s="47"/>
      <c r="F102" s="47"/>
      <c r="G102" s="47"/>
      <c r="H102" s="47"/>
      <c r="I102" s="47"/>
      <c r="J102" s="13"/>
      <c r="K102" s="13"/>
      <c r="L102" s="13"/>
    </row>
    <row r="103" spans="1:12" ht="12.75" hidden="1">
      <c r="A103" s="52"/>
      <c r="B103" s="13"/>
      <c r="C103" s="13"/>
      <c r="D103" s="13"/>
      <c r="E103" s="47"/>
      <c r="F103" s="47"/>
      <c r="G103" s="47"/>
      <c r="H103" s="47"/>
      <c r="I103" s="47"/>
      <c r="J103" s="13"/>
      <c r="K103" s="13"/>
      <c r="L103" s="13"/>
    </row>
    <row r="104" spans="1:12" ht="12.75" hidden="1">
      <c r="A104" s="52"/>
      <c r="B104" s="13"/>
      <c r="C104" s="13"/>
      <c r="D104" s="13"/>
      <c r="E104" s="47"/>
      <c r="F104" s="47"/>
      <c r="G104" s="47"/>
      <c r="H104" s="47"/>
      <c r="I104" s="47"/>
      <c r="J104" s="13"/>
      <c r="K104" s="13"/>
      <c r="L104" s="13"/>
    </row>
    <row r="105" spans="1:12" ht="12.75" hidden="1">
      <c r="A105" s="52"/>
      <c r="B105" s="13"/>
      <c r="C105" s="13"/>
      <c r="D105" s="13"/>
      <c r="E105" s="47"/>
      <c r="F105" s="47"/>
      <c r="G105" s="47"/>
      <c r="H105" s="47"/>
      <c r="I105" s="47"/>
      <c r="J105" s="13"/>
      <c r="K105" s="13"/>
      <c r="L105" s="13"/>
    </row>
    <row r="106" spans="1:12" ht="12.75" hidden="1">
      <c r="A106" s="52"/>
      <c r="B106" s="13"/>
      <c r="C106" s="13"/>
      <c r="D106" s="13"/>
      <c r="E106" s="47"/>
      <c r="F106" s="47"/>
      <c r="G106" s="47"/>
      <c r="H106" s="47"/>
      <c r="I106" s="47"/>
      <c r="J106" s="13"/>
      <c r="K106" s="13"/>
      <c r="L106" s="13"/>
    </row>
    <row r="107" spans="1:12" ht="12.75" hidden="1">
      <c r="A107" s="52"/>
      <c r="B107" s="13"/>
      <c r="C107" s="13"/>
      <c r="D107" s="13"/>
      <c r="E107" s="47"/>
      <c r="F107" s="47"/>
      <c r="G107" s="47"/>
      <c r="H107" s="47"/>
      <c r="I107" s="47"/>
      <c r="J107" s="13"/>
      <c r="K107" s="13"/>
      <c r="L107" s="13"/>
    </row>
    <row r="108" spans="1:12" ht="12.75" hidden="1">
      <c r="A108" s="52"/>
      <c r="B108" s="13"/>
      <c r="C108" s="13"/>
      <c r="D108" s="13"/>
      <c r="E108" s="47"/>
      <c r="F108" s="47"/>
      <c r="G108" s="47"/>
      <c r="H108" s="47"/>
      <c r="I108" s="47"/>
      <c r="J108" s="13"/>
      <c r="K108" s="13"/>
      <c r="L108" s="13"/>
    </row>
    <row r="109" spans="1:12" ht="12.75" hidden="1">
      <c r="A109" s="52"/>
      <c r="B109" s="13"/>
      <c r="C109" s="13"/>
      <c r="D109" s="13"/>
      <c r="E109" s="47"/>
      <c r="F109" s="47"/>
      <c r="G109" s="47"/>
      <c r="H109" s="47"/>
      <c r="I109" s="47"/>
      <c r="J109" s="13"/>
      <c r="K109" s="13"/>
      <c r="L109" s="13"/>
    </row>
    <row r="110" spans="1:12" ht="12.75" hidden="1">
      <c r="A110" s="52"/>
      <c r="B110" s="13"/>
      <c r="C110" s="13"/>
      <c r="D110" s="13"/>
      <c r="E110" s="47"/>
      <c r="F110" s="47"/>
      <c r="G110" s="47"/>
      <c r="H110" s="47"/>
      <c r="I110" s="47"/>
      <c r="J110" s="13"/>
      <c r="K110" s="13"/>
      <c r="L110" s="13"/>
    </row>
    <row r="111" spans="1:12" ht="12.75" hidden="1">
      <c r="A111" s="52"/>
      <c r="B111" s="13"/>
      <c r="C111" s="13"/>
      <c r="D111" s="13"/>
      <c r="E111" s="47"/>
      <c r="F111" s="47"/>
      <c r="G111" s="47"/>
      <c r="H111" s="47"/>
      <c r="I111" s="47"/>
      <c r="J111" s="13"/>
      <c r="K111" s="13"/>
      <c r="L111" s="13"/>
    </row>
    <row r="112" spans="1:9" ht="12.75" hidden="1">
      <c r="A112" s="52"/>
      <c r="E112" s="47"/>
      <c r="F112" s="47"/>
      <c r="G112" s="47"/>
      <c r="H112" s="47"/>
      <c r="I112" s="47"/>
    </row>
    <row r="113" spans="1:9" ht="12.75" hidden="1">
      <c r="A113" s="52"/>
      <c r="E113" s="47"/>
      <c r="F113" s="47"/>
      <c r="G113" s="47"/>
      <c r="H113" s="47"/>
      <c r="I113" s="47"/>
    </row>
    <row r="114" spans="1:9" ht="12.75" hidden="1">
      <c r="A114" s="52"/>
      <c r="E114" s="47"/>
      <c r="F114" s="47"/>
      <c r="G114" s="47"/>
      <c r="H114" s="47"/>
      <c r="I114" s="47"/>
    </row>
    <row r="115" spans="1:9" ht="12.75" hidden="1">
      <c r="A115" s="52"/>
      <c r="E115" s="47"/>
      <c r="F115" s="47"/>
      <c r="G115" s="47"/>
      <c r="H115" s="47"/>
      <c r="I115" s="47"/>
    </row>
    <row r="116" spans="1:9" ht="12.75" hidden="1">
      <c r="A116" s="52"/>
      <c r="E116" s="47"/>
      <c r="F116" s="47"/>
      <c r="G116" s="47"/>
      <c r="H116" s="47"/>
      <c r="I116" s="47"/>
    </row>
    <row r="117" spans="1:9" ht="12.75" hidden="1">
      <c r="A117" s="52"/>
      <c r="E117" s="47"/>
      <c r="F117" s="47"/>
      <c r="G117" s="47"/>
      <c r="H117" s="47"/>
      <c r="I117" s="47"/>
    </row>
    <row r="118" spans="1:9" ht="12.75" hidden="1">
      <c r="A118" s="52"/>
      <c r="E118" s="47"/>
      <c r="F118" s="47"/>
      <c r="G118" s="47"/>
      <c r="H118" s="47"/>
      <c r="I118" s="47"/>
    </row>
    <row r="119" spans="1:9" ht="12.75" hidden="1">
      <c r="A119" s="52"/>
      <c r="E119" s="47"/>
      <c r="F119" s="47"/>
      <c r="G119" s="47"/>
      <c r="H119" s="47"/>
      <c r="I119" s="47"/>
    </row>
    <row r="120" spans="1:9" ht="12.75" hidden="1">
      <c r="A120" s="52"/>
      <c r="E120" s="47"/>
      <c r="F120" s="47"/>
      <c r="G120" s="47"/>
      <c r="H120" s="47"/>
      <c r="I120" s="47"/>
    </row>
    <row r="121" spans="1:9" ht="12.75" hidden="1">
      <c r="A121" s="52"/>
      <c r="E121" s="47"/>
      <c r="F121" s="47"/>
      <c r="G121" s="47"/>
      <c r="H121" s="47"/>
      <c r="I121" s="47"/>
    </row>
    <row r="122" spans="1:9" ht="12.75" hidden="1">
      <c r="A122" s="52"/>
      <c r="E122" s="47"/>
      <c r="F122" s="47"/>
      <c r="G122" s="47"/>
      <c r="H122" s="47"/>
      <c r="I122" s="47"/>
    </row>
    <row r="123" spans="1:6" ht="12.75" hidden="1">
      <c r="A123" s="52"/>
      <c r="E123" s="47"/>
      <c r="F123" s="47"/>
    </row>
    <row r="124" ht="12.75" hidden="1">
      <c r="A124" s="52"/>
    </row>
    <row r="125" ht="12.75" hidden="1">
      <c r="A125" s="52"/>
    </row>
    <row r="126" ht="12.75" hidden="1">
      <c r="A126" s="52"/>
    </row>
    <row r="127" ht="12.75" hidden="1">
      <c r="A127" s="52"/>
    </row>
    <row r="128" ht="12.75" hidden="1">
      <c r="A128" s="52"/>
    </row>
    <row r="129" ht="12.75" hidden="1">
      <c r="A129" s="52"/>
    </row>
    <row r="130" ht="12.75" hidden="1">
      <c r="A130" s="52"/>
    </row>
    <row r="131" ht="12.75" hidden="1">
      <c r="A131" s="52"/>
    </row>
    <row r="132" ht="12.75" hidden="1">
      <c r="A132" s="52"/>
    </row>
    <row r="133" ht="12.75" hidden="1">
      <c r="A133" s="52"/>
    </row>
    <row r="134" ht="12.75" hidden="1">
      <c r="A134" s="52"/>
    </row>
    <row r="135" ht="12.75" hidden="1">
      <c r="A135" s="52"/>
    </row>
    <row r="136" ht="12.75" hidden="1">
      <c r="A136" s="52"/>
    </row>
    <row r="137" ht="12.75" hidden="1">
      <c r="A137" s="52"/>
    </row>
    <row r="138" ht="12.75" hidden="1">
      <c r="A138" s="52"/>
    </row>
    <row r="139" ht="12.75" hidden="1">
      <c r="A139" s="52"/>
    </row>
    <row r="140" ht="12.75" hidden="1">
      <c r="A140" s="52"/>
    </row>
    <row r="141" ht="12.75" hidden="1">
      <c r="A141" s="52"/>
    </row>
    <row r="142" ht="12.75" hidden="1">
      <c r="A142" s="52"/>
    </row>
    <row r="143" ht="12.75" hidden="1">
      <c r="A143" s="52"/>
    </row>
    <row r="144" ht="12.75" hidden="1">
      <c r="A144" s="52"/>
    </row>
    <row r="145" ht="12.75" hidden="1">
      <c r="A145" s="52"/>
    </row>
    <row r="146" ht="12.75" hidden="1">
      <c r="A146" s="52"/>
    </row>
    <row r="147" ht="12.75" hidden="1">
      <c r="A147" s="52"/>
    </row>
    <row r="148" ht="12.75" hidden="1">
      <c r="A148" s="52"/>
    </row>
    <row r="149" ht="12.75" hidden="1">
      <c r="A149" s="52"/>
    </row>
    <row r="150" ht="12.75" hidden="1">
      <c r="A150" s="52"/>
    </row>
    <row r="151" ht="12.75" hidden="1">
      <c r="A151" s="52"/>
    </row>
    <row r="152" ht="12.75" hidden="1">
      <c r="A152" s="52"/>
    </row>
    <row r="153" ht="12.75" hidden="1">
      <c r="A153" s="52"/>
    </row>
    <row r="154" ht="12.75" hidden="1">
      <c r="A154" s="52"/>
    </row>
    <row r="155" ht="12.75" hidden="1">
      <c r="A155" s="52"/>
    </row>
    <row r="156" ht="12.75" hidden="1">
      <c r="A156" s="52"/>
    </row>
    <row r="157" ht="12.75" hidden="1">
      <c r="A157" s="52"/>
    </row>
    <row r="158" ht="12.75" hidden="1">
      <c r="A158" s="52"/>
    </row>
    <row r="159" ht="12.75" hidden="1">
      <c r="A159" s="52"/>
    </row>
    <row r="160" ht="12.75" hidden="1">
      <c r="A160" s="52"/>
    </row>
    <row r="161" ht="12.75" hidden="1">
      <c r="A161" s="54" t="s">
        <v>72</v>
      </c>
    </row>
    <row r="162" ht="12.75" hidden="1"/>
    <row r="163" ht="12.75" hidden="1"/>
    <row r="164" ht="12.75" hidden="1"/>
    <row r="165" ht="12.75" hidden="1"/>
    <row r="166" ht="12.75" hidden="1"/>
    <row r="167" ht="12.75" hidden="1"/>
    <row r="168" ht="12.75" customHeight="1"/>
    <row r="169" ht="12.75" customHeight="1"/>
  </sheetData>
  <sheetProtection selectLockedCells="1" selectUnlockedCells="1"/>
  <mergeCells count="35">
    <mergeCell ref="A63:A74"/>
    <mergeCell ref="A28:C29"/>
    <mergeCell ref="D20:E20"/>
    <mergeCell ref="D22:E22"/>
    <mergeCell ref="D23:E23"/>
    <mergeCell ref="D24:E24"/>
    <mergeCell ref="A32:A50"/>
    <mergeCell ref="A51:A62"/>
    <mergeCell ref="E28:G28"/>
    <mergeCell ref="D25:E25"/>
    <mergeCell ref="A23:A25"/>
    <mergeCell ref="K28:M28"/>
    <mergeCell ref="G25:H25"/>
    <mergeCell ref="G24:H24"/>
    <mergeCell ref="H28:J28"/>
    <mergeCell ref="B14:B15"/>
    <mergeCell ref="D14:E14"/>
    <mergeCell ref="D13:E13"/>
    <mergeCell ref="A16:A22"/>
    <mergeCell ref="B17:B18"/>
    <mergeCell ref="D21:E21"/>
    <mergeCell ref="D19:E19"/>
    <mergeCell ref="D16:E16"/>
    <mergeCell ref="D17:E18"/>
    <mergeCell ref="C17:C18"/>
    <mergeCell ref="G10:I10"/>
    <mergeCell ref="G11:I11"/>
    <mergeCell ref="D15:E15"/>
    <mergeCell ref="A7:M7"/>
    <mergeCell ref="A9:A15"/>
    <mergeCell ref="D9:E9"/>
    <mergeCell ref="D10:E10"/>
    <mergeCell ref="D11:E11"/>
    <mergeCell ref="D12:E12"/>
    <mergeCell ref="B10:B11"/>
  </mergeCells>
  <hyperlinks>
    <hyperlink ref="G14:I14" r:id="rId1" display="http://www.proexport.com.co/VBeContent/logistica/NewsDetail.asp?ID=2118&amp;IDCompany=8"/>
    <hyperlink ref="J15" r:id="rId2" display="http://www.proexport.com.co/VBeContent/logistica/NewsDetail.asp?ID=2118&amp;IDCompany=8"/>
    <hyperlink ref="C73" r:id="rId3" display="COSTO DE LA DFI PAÍS IMPORTADOR"/>
  </hyperlinks>
  <printOptions/>
  <pageMargins left="0.75" right="0.75" top="1" bottom="1" header="0" footer="0"/>
  <pageSetup fitToHeight="1" fitToWidth="1" horizontalDpi="600" verticalDpi="600" orientation="portrait" scale="57" r:id="rId7"/>
  <ignoredErrors>
    <ignoredError sqref="K48 K62 K66 K74 H66 H74" formula="1"/>
  </ignoredErrors>
  <drawing r:id="rId6"/>
  <legacyDrawing r:id="rId5"/>
</worksheet>
</file>

<file path=xl/worksheets/sheet2.xml><?xml version="1.0" encoding="utf-8"?>
<worksheet xmlns="http://schemas.openxmlformats.org/spreadsheetml/2006/main" xmlns:r="http://schemas.openxmlformats.org/officeDocument/2006/relationships">
  <sheetPr>
    <pageSetUpPr fitToPage="1"/>
  </sheetPr>
  <dimension ref="A6:IV161"/>
  <sheetViews>
    <sheetView showGridLines="0" tabSelected="1" zoomScaleSheetLayoutView="100" zoomScalePageLayoutView="0" workbookViewId="0" topLeftCell="A1">
      <selection activeCell="I4" sqref="I4"/>
    </sheetView>
  </sheetViews>
  <sheetFormatPr defaultColWidth="0" defaultRowHeight="0" customHeight="1" zeroHeight="1"/>
  <cols>
    <col min="1" max="1" width="23.00390625" style="385" customWidth="1"/>
    <col min="2" max="2" width="5.140625" style="385" customWidth="1"/>
    <col min="3" max="3" width="57.140625" style="385" customWidth="1"/>
    <col min="4" max="4" width="16.00390625" style="385" customWidth="1"/>
    <col min="5" max="5" width="14.00390625" style="385" customWidth="1"/>
    <col min="6" max="6" width="16.140625" style="385" customWidth="1"/>
    <col min="7" max="7" width="12.421875" style="385" customWidth="1"/>
    <col min="8" max="8" width="9.7109375" style="385" customWidth="1"/>
    <col min="9" max="9" width="14.8515625" style="385" customWidth="1"/>
    <col min="10" max="10" width="11.00390625" style="385" customWidth="1"/>
    <col min="11" max="11" width="9.7109375" style="385" customWidth="1"/>
    <col min="12" max="12" width="13.28125" style="385" customWidth="1"/>
    <col min="13" max="13" width="12.57421875" style="384" customWidth="1"/>
    <col min="14" max="14" width="20.28125" style="384" customWidth="1"/>
    <col min="15" max="15" width="18.421875" style="384" customWidth="1"/>
    <col min="16" max="16" width="11.421875" style="384" customWidth="1"/>
    <col min="17" max="18" width="0" style="384" hidden="1" customWidth="1"/>
    <col min="19" max="16384" width="0" style="385" hidden="1" customWidth="1"/>
  </cols>
  <sheetData>
    <row r="1" s="384" customFormat="1" ht="16.5"/>
    <row r="2" s="384" customFormat="1" ht="16.5"/>
    <row r="3" s="384" customFormat="1" ht="16.5"/>
    <row r="4" s="384" customFormat="1" ht="16.5"/>
    <row r="5" s="384" customFormat="1" ht="16.5"/>
    <row r="6" spans="3:9" s="384" customFormat="1" ht="20.25">
      <c r="C6" s="608" t="s">
        <v>411</v>
      </c>
      <c r="D6" s="609"/>
      <c r="E6" s="609"/>
      <c r="F6" s="609"/>
      <c r="G6" s="609"/>
      <c r="H6" s="609"/>
      <c r="I6" s="609"/>
    </row>
    <row r="7" spans="1:13" s="384" customFormat="1" ht="20.25">
      <c r="A7" s="608"/>
      <c r="B7" s="609"/>
      <c r="C7" s="609"/>
      <c r="D7" s="609"/>
      <c r="E7" s="609"/>
      <c r="F7" s="609"/>
      <c r="G7" s="609"/>
      <c r="H7" s="609"/>
      <c r="I7" s="609"/>
      <c r="J7" s="609"/>
      <c r="K7" s="609"/>
      <c r="L7" s="609"/>
      <c r="M7" s="609"/>
    </row>
    <row r="8" spans="1:13" s="384" customFormat="1" ht="17.25" thickBot="1">
      <c r="A8" s="412"/>
      <c r="B8" s="408"/>
      <c r="C8" s="408"/>
      <c r="D8" s="408"/>
      <c r="E8" s="408"/>
      <c r="F8" s="408"/>
      <c r="G8" s="412"/>
      <c r="H8" s="412"/>
      <c r="I8" s="412"/>
      <c r="J8" s="412"/>
      <c r="K8" s="408"/>
      <c r="L8" s="408"/>
      <c r="M8" s="408"/>
    </row>
    <row r="9" spans="1:13" s="384" customFormat="1" ht="39" customHeight="1">
      <c r="A9" s="413" t="s">
        <v>49</v>
      </c>
      <c r="B9" s="414" t="s">
        <v>18</v>
      </c>
      <c r="C9" s="415" t="s">
        <v>66</v>
      </c>
      <c r="D9" s="416"/>
      <c r="E9" s="417"/>
      <c r="F9" s="418" t="s">
        <v>304</v>
      </c>
      <c r="G9" s="419"/>
      <c r="H9" s="420"/>
      <c r="I9" s="412"/>
      <c r="J9" s="412"/>
      <c r="K9" s="412"/>
      <c r="L9" s="421"/>
      <c r="M9" s="408"/>
    </row>
    <row r="10" spans="1:13" s="384" customFormat="1" ht="36" customHeight="1">
      <c r="A10" s="422"/>
      <c r="B10" s="423" t="s">
        <v>19</v>
      </c>
      <c r="C10" s="424" t="s">
        <v>51</v>
      </c>
      <c r="D10" s="425"/>
      <c r="E10" s="426"/>
      <c r="F10" s="427" t="s">
        <v>305</v>
      </c>
      <c r="G10" s="428"/>
      <c r="H10" s="429"/>
      <c r="I10" s="408"/>
      <c r="J10" s="412"/>
      <c r="K10" s="430"/>
      <c r="L10" s="431"/>
      <c r="M10" s="408"/>
    </row>
    <row r="11" spans="1:13" s="384" customFormat="1" ht="36" customHeight="1">
      <c r="A11" s="422"/>
      <c r="B11" s="432"/>
      <c r="C11" s="424" t="s">
        <v>52</v>
      </c>
      <c r="D11" s="425"/>
      <c r="E11" s="426"/>
      <c r="F11" s="408"/>
      <c r="G11" s="408"/>
      <c r="H11" s="408"/>
      <c r="I11" s="408"/>
      <c r="J11" s="412"/>
      <c r="K11" s="412"/>
      <c r="L11" s="408"/>
      <c r="M11" s="408"/>
    </row>
    <row r="12" spans="1:13" s="384" customFormat="1" ht="30.75" customHeight="1">
      <c r="A12" s="422"/>
      <c r="B12" s="433" t="s">
        <v>20</v>
      </c>
      <c r="C12" s="424" t="s">
        <v>32</v>
      </c>
      <c r="D12" s="434"/>
      <c r="E12" s="435"/>
      <c r="F12" s="408"/>
      <c r="G12" s="412"/>
      <c r="H12" s="412"/>
      <c r="I12" s="412"/>
      <c r="J12" s="412"/>
      <c r="K12" s="412"/>
      <c r="L12" s="408"/>
      <c r="M12" s="408"/>
    </row>
    <row r="13" spans="1:13" s="384" customFormat="1" ht="29.25" customHeight="1">
      <c r="A13" s="422"/>
      <c r="B13" s="433" t="s">
        <v>21</v>
      </c>
      <c r="C13" s="424" t="s">
        <v>405</v>
      </c>
      <c r="D13" s="436"/>
      <c r="E13" s="437"/>
      <c r="F13" s="408"/>
      <c r="G13" s="438"/>
      <c r="H13" s="438"/>
      <c r="I13" s="438"/>
      <c r="J13" s="412"/>
      <c r="K13" s="412"/>
      <c r="L13" s="408"/>
      <c r="M13" s="408"/>
    </row>
    <row r="14" spans="1:13" s="384" customFormat="1" ht="19.5" customHeight="1">
      <c r="A14" s="422"/>
      <c r="B14" s="439" t="s">
        <v>22</v>
      </c>
      <c r="C14" s="440" t="s">
        <v>406</v>
      </c>
      <c r="D14" s="434"/>
      <c r="E14" s="435"/>
      <c r="F14" s="408"/>
      <c r="G14" s="431"/>
      <c r="H14" s="431"/>
      <c r="I14" s="431"/>
      <c r="J14" s="438"/>
      <c r="K14" s="412"/>
      <c r="L14" s="408"/>
      <c r="M14" s="408"/>
    </row>
    <row r="15" spans="1:13" s="384" customFormat="1" ht="19.5" customHeight="1" thickBot="1">
      <c r="A15" s="441"/>
      <c r="B15" s="442"/>
      <c r="C15" s="443" t="s">
        <v>407</v>
      </c>
      <c r="D15" s="434"/>
      <c r="E15" s="435"/>
      <c r="F15" s="408"/>
      <c r="G15" s="431"/>
      <c r="H15" s="431"/>
      <c r="I15" s="431"/>
      <c r="J15" s="431"/>
      <c r="K15" s="431"/>
      <c r="L15" s="408"/>
      <c r="M15" s="408"/>
    </row>
    <row r="16" spans="1:13" s="384" customFormat="1" ht="26.25" customHeight="1">
      <c r="A16" s="444" t="s">
        <v>69</v>
      </c>
      <c r="B16" s="445" t="s">
        <v>23</v>
      </c>
      <c r="C16" s="446" t="s">
        <v>352</v>
      </c>
      <c r="D16" s="447"/>
      <c r="E16" s="448"/>
      <c r="F16" s="408"/>
      <c r="G16" s="431"/>
      <c r="H16" s="431"/>
      <c r="I16" s="431"/>
      <c r="J16" s="431"/>
      <c r="K16" s="431"/>
      <c r="L16" s="408"/>
      <c r="M16" s="408"/>
    </row>
    <row r="17" spans="1:13" ht="13.5" customHeight="1">
      <c r="A17" s="449"/>
      <c r="B17" s="423" t="s">
        <v>24</v>
      </c>
      <c r="C17" s="450" t="s">
        <v>353</v>
      </c>
      <c r="D17" s="451"/>
      <c r="E17" s="452"/>
      <c r="F17" s="408"/>
      <c r="G17" s="431"/>
      <c r="H17" s="431"/>
      <c r="I17" s="431"/>
      <c r="J17" s="431"/>
      <c r="K17" s="431"/>
      <c r="L17" s="408"/>
      <c r="M17" s="408"/>
    </row>
    <row r="18" spans="1:13" ht="12.75" customHeight="1">
      <c r="A18" s="449"/>
      <c r="B18" s="432"/>
      <c r="C18" s="450"/>
      <c r="D18" s="453"/>
      <c r="E18" s="454"/>
      <c r="F18" s="408"/>
      <c r="G18" s="431"/>
      <c r="H18" s="431"/>
      <c r="I18" s="431"/>
      <c r="J18" s="431"/>
      <c r="K18" s="431"/>
      <c r="L18" s="408"/>
      <c r="M18" s="408"/>
    </row>
    <row r="19" spans="1:13" ht="19.5" customHeight="1">
      <c r="A19" s="449"/>
      <c r="B19" s="433" t="s">
        <v>26</v>
      </c>
      <c r="C19" s="424" t="s">
        <v>33</v>
      </c>
      <c r="D19" s="447"/>
      <c r="E19" s="448"/>
      <c r="F19" s="408"/>
      <c r="G19" s="431"/>
      <c r="H19" s="431"/>
      <c r="I19" s="431"/>
      <c r="J19" s="431"/>
      <c r="K19" s="431"/>
      <c r="L19" s="412"/>
      <c r="M19" s="408"/>
    </row>
    <row r="20" spans="1:13" ht="19.5" customHeight="1">
      <c r="A20" s="449"/>
      <c r="B20" s="433" t="s">
        <v>27</v>
      </c>
      <c r="C20" s="424" t="s">
        <v>25</v>
      </c>
      <c r="D20" s="447"/>
      <c r="E20" s="448"/>
      <c r="F20" s="408"/>
      <c r="G20" s="431"/>
      <c r="H20" s="431"/>
      <c r="I20" s="431"/>
      <c r="J20" s="431"/>
      <c r="K20" s="431"/>
      <c r="L20" s="412"/>
      <c r="M20" s="408"/>
    </row>
    <row r="21" spans="1:13" ht="19.5" customHeight="1">
      <c r="A21" s="449"/>
      <c r="B21" s="433" t="s">
        <v>28</v>
      </c>
      <c r="C21" s="424" t="s">
        <v>351</v>
      </c>
      <c r="D21" s="447"/>
      <c r="E21" s="448"/>
      <c r="F21" s="408"/>
      <c r="G21" s="431"/>
      <c r="H21" s="431"/>
      <c r="I21" s="431"/>
      <c r="J21" s="431"/>
      <c r="K21" s="431"/>
      <c r="L21" s="412"/>
      <c r="M21" s="408"/>
    </row>
    <row r="22" spans="1:13" ht="19.5" customHeight="1" thickBot="1">
      <c r="A22" s="449"/>
      <c r="B22" s="455" t="s">
        <v>30</v>
      </c>
      <c r="C22" s="456" t="s">
        <v>324</v>
      </c>
      <c r="D22" s="447"/>
      <c r="E22" s="448"/>
      <c r="F22" s="408"/>
      <c r="G22" s="431"/>
      <c r="H22" s="431"/>
      <c r="I22" s="431"/>
      <c r="J22" s="431"/>
      <c r="K22" s="431"/>
      <c r="L22" s="408"/>
      <c r="M22" s="408"/>
    </row>
    <row r="23" spans="1:13" ht="19.5" customHeight="1">
      <c r="A23" s="444" t="s">
        <v>50</v>
      </c>
      <c r="B23" s="457" t="s">
        <v>31</v>
      </c>
      <c r="C23" s="415" t="s">
        <v>34</v>
      </c>
      <c r="D23" s="458"/>
      <c r="E23" s="459"/>
      <c r="F23" s="408"/>
      <c r="G23" s="431"/>
      <c r="H23" s="431"/>
      <c r="I23" s="431"/>
      <c r="J23" s="431"/>
      <c r="K23" s="431"/>
      <c r="L23" s="408"/>
      <c r="M23" s="408"/>
    </row>
    <row r="24" spans="1:13" ht="19.5" customHeight="1">
      <c r="A24" s="449"/>
      <c r="B24" s="460" t="s">
        <v>67</v>
      </c>
      <c r="C24" s="424" t="s">
        <v>35</v>
      </c>
      <c r="D24" s="447"/>
      <c r="E24" s="448"/>
      <c r="F24" s="408"/>
      <c r="G24" s="461"/>
      <c r="H24" s="461"/>
      <c r="I24" s="431"/>
      <c r="J24" s="431"/>
      <c r="K24" s="431"/>
      <c r="L24" s="408"/>
      <c r="M24" s="408"/>
    </row>
    <row r="25" spans="1:13" ht="27.75" customHeight="1" thickBot="1">
      <c r="A25" s="462"/>
      <c r="B25" s="463" t="s">
        <v>68</v>
      </c>
      <c r="C25" s="464" t="s">
        <v>29</v>
      </c>
      <c r="D25" s="465"/>
      <c r="E25" s="466"/>
      <c r="F25" s="408"/>
      <c r="G25" s="467"/>
      <c r="H25" s="467"/>
      <c r="I25" s="412"/>
      <c r="J25" s="431"/>
      <c r="K25" s="431"/>
      <c r="L25" s="412"/>
      <c r="M25" s="408"/>
    </row>
    <row r="26" spans="1:13" ht="15.75" customHeight="1">
      <c r="A26" s="468"/>
      <c r="B26" s="421"/>
      <c r="C26" s="469"/>
      <c r="D26" s="469"/>
      <c r="E26" s="469"/>
      <c r="F26" s="469"/>
      <c r="G26" s="408"/>
      <c r="H26" s="408"/>
      <c r="I26" s="408"/>
      <c r="J26" s="412"/>
      <c r="K26" s="412"/>
      <c r="L26" s="412"/>
      <c r="M26" s="408"/>
    </row>
    <row r="27" spans="1:13" ht="17.25" thickBot="1">
      <c r="A27" s="408"/>
      <c r="B27" s="408"/>
      <c r="C27" s="408"/>
      <c r="D27" s="408"/>
      <c r="E27" s="408"/>
      <c r="F27" s="408"/>
      <c r="G27" s="412"/>
      <c r="H27" s="412"/>
      <c r="I27" s="412"/>
      <c r="J27" s="408"/>
      <c r="K27" s="408"/>
      <c r="L27" s="408"/>
      <c r="M27" s="408"/>
    </row>
    <row r="28" spans="1:19" ht="25.5" customHeight="1">
      <c r="A28" s="470" t="s">
        <v>37</v>
      </c>
      <c r="B28" s="471"/>
      <c r="C28" s="471"/>
      <c r="D28" s="472"/>
      <c r="E28" s="473" t="s">
        <v>4</v>
      </c>
      <c r="F28" s="473"/>
      <c r="G28" s="473"/>
      <c r="H28" s="474" t="s">
        <v>6</v>
      </c>
      <c r="I28" s="474"/>
      <c r="J28" s="475"/>
      <c r="K28" s="474" t="s">
        <v>17</v>
      </c>
      <c r="L28" s="476"/>
      <c r="M28" s="477"/>
      <c r="S28" s="384"/>
    </row>
    <row r="29" spans="1:19" ht="33.75" customHeight="1" thickBot="1">
      <c r="A29" s="471"/>
      <c r="B29" s="471"/>
      <c r="C29" s="471"/>
      <c r="D29" s="478"/>
      <c r="E29" s="479" t="s">
        <v>82</v>
      </c>
      <c r="F29" s="479" t="s">
        <v>83</v>
      </c>
      <c r="G29" s="479" t="s">
        <v>48</v>
      </c>
      <c r="H29" s="480" t="s">
        <v>82</v>
      </c>
      <c r="I29" s="481" t="s">
        <v>83</v>
      </c>
      <c r="J29" s="482" t="s">
        <v>48</v>
      </c>
      <c r="K29" s="483" t="s">
        <v>82</v>
      </c>
      <c r="L29" s="484" t="s">
        <v>83</v>
      </c>
      <c r="M29" s="484" t="s">
        <v>48</v>
      </c>
      <c r="S29" s="384"/>
    </row>
    <row r="30" spans="1:19" ht="16.5">
      <c r="A30" s="478"/>
      <c r="B30" s="478"/>
      <c r="C30" s="424" t="s">
        <v>7</v>
      </c>
      <c r="D30" s="485"/>
      <c r="E30" s="486" t="e">
        <f>+F30/$D$21</f>
        <v>#DIV/0!</v>
      </c>
      <c r="F30" s="487"/>
      <c r="G30" s="488"/>
      <c r="H30" s="489" t="e">
        <f>+I30/$D$21</f>
        <v>#DIV/0!</v>
      </c>
      <c r="I30" s="490"/>
      <c r="J30" s="491"/>
      <c r="K30" s="489" t="e">
        <f>+L30/$D$21</f>
        <v>#DIV/0!</v>
      </c>
      <c r="L30" s="490"/>
      <c r="M30" s="492"/>
      <c r="N30" s="387"/>
      <c r="O30" s="387"/>
      <c r="S30" s="384"/>
    </row>
    <row r="31" spans="1:19" ht="17.25" thickBot="1">
      <c r="A31" s="478"/>
      <c r="B31" s="478"/>
      <c r="C31" s="424" t="s">
        <v>8</v>
      </c>
      <c r="D31" s="485"/>
      <c r="E31" s="486" t="e">
        <f>+F31/$D$21</f>
        <v>#DIV/0!</v>
      </c>
      <c r="F31" s="487"/>
      <c r="G31" s="488"/>
      <c r="H31" s="489" t="e">
        <f>+I31/$D$21</f>
        <v>#DIV/0!</v>
      </c>
      <c r="I31" s="490"/>
      <c r="J31" s="491"/>
      <c r="K31" s="489" t="e">
        <f>+L31/$D$21</f>
        <v>#DIV/0!</v>
      </c>
      <c r="L31" s="490"/>
      <c r="M31" s="492"/>
      <c r="N31" s="388"/>
      <c r="S31" s="384"/>
    </row>
    <row r="32" spans="1:19" ht="16.5">
      <c r="A32" s="493" t="s">
        <v>5</v>
      </c>
      <c r="B32" s="494"/>
      <c r="C32" s="495" t="s">
        <v>326</v>
      </c>
      <c r="D32" s="496"/>
      <c r="E32" s="486" t="e">
        <f>+F32/$D$21</f>
        <v>#DIV/0!</v>
      </c>
      <c r="F32" s="497">
        <f>(D13*D21)+(F30+F31)</f>
        <v>0</v>
      </c>
      <c r="G32" s="498">
        <f>SUM(G30:G31)</f>
        <v>0</v>
      </c>
      <c r="H32" s="499" t="e">
        <f>+I32/$D$21</f>
        <v>#DIV/0!</v>
      </c>
      <c r="I32" s="497">
        <f>(D13*D21)+(I30+I31)</f>
        <v>0</v>
      </c>
      <c r="J32" s="500"/>
      <c r="K32" s="501" t="e">
        <f>+L32/$D$21</f>
        <v>#DIV/0!</v>
      </c>
      <c r="L32" s="497">
        <f>(D13*D21)+(L30+L31)</f>
        <v>0</v>
      </c>
      <c r="M32" s="502"/>
      <c r="S32" s="384"/>
    </row>
    <row r="33" spans="1:19" ht="16.5">
      <c r="A33" s="503"/>
      <c r="B33" s="504"/>
      <c r="C33" s="505" t="s">
        <v>61</v>
      </c>
      <c r="D33" s="506"/>
      <c r="E33" s="506"/>
      <c r="F33" s="507"/>
      <c r="G33" s="508"/>
      <c r="H33" s="509"/>
      <c r="I33" s="510"/>
      <c r="J33" s="511"/>
      <c r="K33" s="509"/>
      <c r="L33" s="510"/>
      <c r="M33" s="510"/>
      <c r="S33" s="384"/>
    </row>
    <row r="34" spans="1:19" ht="12.75" customHeight="1">
      <c r="A34" s="503"/>
      <c r="B34" s="478"/>
      <c r="C34" s="424" t="s">
        <v>10</v>
      </c>
      <c r="D34" s="485"/>
      <c r="E34" s="512" t="e">
        <f aca="true" t="shared" si="0" ref="E34:E45">+F34/$D$21</f>
        <v>#DIV/0!</v>
      </c>
      <c r="F34" s="513"/>
      <c r="G34" s="488"/>
      <c r="H34" s="489" t="e">
        <f aca="true" t="shared" si="1" ref="H34:H42">+I34/$D$21</f>
        <v>#DIV/0!</v>
      </c>
      <c r="I34" s="490"/>
      <c r="J34" s="491"/>
      <c r="K34" s="489" t="e">
        <f aca="true" t="shared" si="2" ref="K34:K42">+L34/$D$21</f>
        <v>#DIV/0!</v>
      </c>
      <c r="L34" s="490"/>
      <c r="M34" s="492"/>
      <c r="N34" s="389"/>
      <c r="S34" s="384"/>
    </row>
    <row r="35" spans="1:19" ht="12.75" customHeight="1">
      <c r="A35" s="503"/>
      <c r="B35" s="478"/>
      <c r="C35" s="424" t="s">
        <v>9</v>
      </c>
      <c r="D35" s="485"/>
      <c r="E35" s="512" t="e">
        <f t="shared" si="0"/>
        <v>#DIV/0!</v>
      </c>
      <c r="F35" s="513"/>
      <c r="G35" s="488"/>
      <c r="H35" s="489" t="e">
        <f t="shared" si="1"/>
        <v>#DIV/0!</v>
      </c>
      <c r="I35" s="490"/>
      <c r="J35" s="491"/>
      <c r="K35" s="489" t="e">
        <f t="shared" si="2"/>
        <v>#DIV/0!</v>
      </c>
      <c r="L35" s="490"/>
      <c r="M35" s="492"/>
      <c r="N35" s="389"/>
      <c r="S35" s="384"/>
    </row>
    <row r="36" spans="1:19" ht="12.75" customHeight="1">
      <c r="A36" s="503"/>
      <c r="B36" s="478"/>
      <c r="C36" s="424" t="s">
        <v>11</v>
      </c>
      <c r="D36" s="485"/>
      <c r="E36" s="512" t="e">
        <f t="shared" si="0"/>
        <v>#DIV/0!</v>
      </c>
      <c r="F36" s="513"/>
      <c r="G36" s="488"/>
      <c r="H36" s="489" t="e">
        <f t="shared" si="1"/>
        <v>#DIV/0!</v>
      </c>
      <c r="I36" s="490"/>
      <c r="J36" s="491"/>
      <c r="K36" s="489" t="e">
        <f t="shared" si="2"/>
        <v>#DIV/0!</v>
      </c>
      <c r="L36" s="490"/>
      <c r="M36" s="492"/>
      <c r="N36" s="389"/>
      <c r="S36" s="384"/>
    </row>
    <row r="37" spans="1:19" ht="12.75" customHeight="1">
      <c r="A37" s="503"/>
      <c r="B37" s="478"/>
      <c r="C37" s="424" t="s">
        <v>59</v>
      </c>
      <c r="D37" s="485"/>
      <c r="E37" s="512" t="e">
        <f t="shared" si="0"/>
        <v>#DIV/0!</v>
      </c>
      <c r="F37" s="513"/>
      <c r="G37" s="488"/>
      <c r="H37" s="489" t="e">
        <f t="shared" si="1"/>
        <v>#DIV/0!</v>
      </c>
      <c r="I37" s="490"/>
      <c r="J37" s="491"/>
      <c r="K37" s="489" t="e">
        <f t="shared" si="2"/>
        <v>#DIV/0!</v>
      </c>
      <c r="L37" s="490"/>
      <c r="M37" s="492"/>
      <c r="N37" s="389"/>
      <c r="S37" s="384"/>
    </row>
    <row r="38" spans="1:19" ht="12.75" customHeight="1">
      <c r="A38" s="503"/>
      <c r="B38" s="478"/>
      <c r="C38" s="424" t="s">
        <v>58</v>
      </c>
      <c r="D38" s="514"/>
      <c r="E38" s="512" t="e">
        <f t="shared" si="0"/>
        <v>#DIV/0!</v>
      </c>
      <c r="F38" s="513"/>
      <c r="G38" s="488"/>
      <c r="H38" s="489" t="e">
        <f t="shared" si="1"/>
        <v>#DIV/0!</v>
      </c>
      <c r="I38" s="490"/>
      <c r="J38" s="491"/>
      <c r="K38" s="489" t="e">
        <f t="shared" si="2"/>
        <v>#DIV/0!</v>
      </c>
      <c r="L38" s="490"/>
      <c r="M38" s="492"/>
      <c r="N38" s="389"/>
      <c r="S38" s="384"/>
    </row>
    <row r="39" spans="1:19" ht="12.75" customHeight="1">
      <c r="A39" s="503"/>
      <c r="B39" s="478"/>
      <c r="C39" s="424" t="s">
        <v>60</v>
      </c>
      <c r="D39" s="514"/>
      <c r="E39" s="512" t="e">
        <f t="shared" si="0"/>
        <v>#DIV/0!</v>
      </c>
      <c r="F39" s="513"/>
      <c r="G39" s="488"/>
      <c r="H39" s="489" t="e">
        <f t="shared" si="1"/>
        <v>#DIV/0!</v>
      </c>
      <c r="I39" s="490"/>
      <c r="J39" s="491"/>
      <c r="K39" s="489" t="e">
        <f t="shared" si="2"/>
        <v>#DIV/0!</v>
      </c>
      <c r="L39" s="490"/>
      <c r="M39" s="492"/>
      <c r="N39" s="389"/>
      <c r="S39" s="384"/>
    </row>
    <row r="40" spans="1:19" ht="12.75" customHeight="1">
      <c r="A40" s="503"/>
      <c r="B40" s="478"/>
      <c r="C40" s="424" t="s">
        <v>318</v>
      </c>
      <c r="D40" s="485"/>
      <c r="E40" s="512" t="e">
        <f t="shared" si="0"/>
        <v>#DIV/0!</v>
      </c>
      <c r="F40" s="513"/>
      <c r="G40" s="488"/>
      <c r="H40" s="489" t="e">
        <f>+I40/$D$21</f>
        <v>#DIV/0!</v>
      </c>
      <c r="I40" s="490"/>
      <c r="J40" s="491"/>
      <c r="K40" s="489" t="e">
        <f t="shared" si="2"/>
        <v>#DIV/0!</v>
      </c>
      <c r="L40" s="490"/>
      <c r="M40" s="492"/>
      <c r="N40" s="389"/>
      <c r="S40" s="384"/>
    </row>
    <row r="41" spans="1:19" ht="12.75" customHeight="1">
      <c r="A41" s="503"/>
      <c r="B41" s="478"/>
      <c r="C41" s="424" t="s">
        <v>13</v>
      </c>
      <c r="D41" s="485"/>
      <c r="E41" s="512" t="e">
        <f t="shared" si="0"/>
        <v>#DIV/0!</v>
      </c>
      <c r="F41" s="513"/>
      <c r="G41" s="488"/>
      <c r="H41" s="489" t="e">
        <f t="shared" si="1"/>
        <v>#DIV/0!</v>
      </c>
      <c r="I41" s="490"/>
      <c r="J41" s="491"/>
      <c r="K41" s="489" t="e">
        <f t="shared" si="2"/>
        <v>#DIV/0!</v>
      </c>
      <c r="L41" s="490"/>
      <c r="M41" s="492"/>
      <c r="N41" s="389"/>
      <c r="S41" s="384"/>
    </row>
    <row r="42" spans="1:19" ht="12.75" customHeight="1">
      <c r="A42" s="503"/>
      <c r="B42" s="478"/>
      <c r="C42" s="424" t="s">
        <v>14</v>
      </c>
      <c r="D42" s="485"/>
      <c r="E42" s="512" t="e">
        <f t="shared" si="0"/>
        <v>#DIV/0!</v>
      </c>
      <c r="F42" s="513"/>
      <c r="G42" s="488"/>
      <c r="H42" s="489" t="e">
        <f t="shared" si="1"/>
        <v>#DIV/0!</v>
      </c>
      <c r="I42" s="490"/>
      <c r="J42" s="491"/>
      <c r="K42" s="489" t="e">
        <f t="shared" si="2"/>
        <v>#DIV/0!</v>
      </c>
      <c r="L42" s="490"/>
      <c r="M42" s="492"/>
      <c r="N42" s="389"/>
      <c r="S42" s="384"/>
    </row>
    <row r="43" spans="1:19" ht="16.5">
      <c r="A43" s="503"/>
      <c r="B43" s="478"/>
      <c r="C43" s="505" t="s">
        <v>0</v>
      </c>
      <c r="D43" s="506"/>
      <c r="E43" s="506"/>
      <c r="F43" s="507"/>
      <c r="G43" s="508"/>
      <c r="H43" s="509"/>
      <c r="I43" s="510"/>
      <c r="J43" s="511"/>
      <c r="K43" s="509"/>
      <c r="L43" s="510"/>
      <c r="M43" s="510"/>
      <c r="N43" s="390"/>
      <c r="S43" s="384"/>
    </row>
    <row r="44" spans="1:19" ht="12.75" customHeight="1">
      <c r="A44" s="503"/>
      <c r="B44" s="478"/>
      <c r="C44" s="424" t="s">
        <v>39</v>
      </c>
      <c r="D44" s="485"/>
      <c r="E44" s="512" t="e">
        <f t="shared" si="0"/>
        <v>#DIV/0!</v>
      </c>
      <c r="F44" s="490"/>
      <c r="G44" s="488"/>
      <c r="H44" s="489" t="e">
        <f>+I44/$D$21</f>
        <v>#DIV/0!</v>
      </c>
      <c r="I44" s="490">
        <v>0</v>
      </c>
      <c r="J44" s="490"/>
      <c r="K44" s="489" t="e">
        <f>+L44/$D$21</f>
        <v>#DIV/0!</v>
      </c>
      <c r="L44" s="490"/>
      <c r="M44" s="490"/>
      <c r="N44" s="390"/>
      <c r="S44" s="384"/>
    </row>
    <row r="45" spans="1:19" ht="12.75" customHeight="1">
      <c r="A45" s="503"/>
      <c r="B45" s="478"/>
      <c r="C45" s="424" t="s">
        <v>57</v>
      </c>
      <c r="D45" s="485"/>
      <c r="E45" s="512" t="e">
        <f t="shared" si="0"/>
        <v>#DIV/0!</v>
      </c>
      <c r="F45" s="515">
        <f>((SUM(F32:F44)*(0.0394)*(G50)/(360)))</f>
        <v>0</v>
      </c>
      <c r="G45" s="488"/>
      <c r="H45" s="489" t="e">
        <f>+I45/$D$21</f>
        <v>#DIV/0!</v>
      </c>
      <c r="I45" s="515">
        <f>((SUM(I32:I44)*(0.0394)*(J48)/(360)))</f>
        <v>0</v>
      </c>
      <c r="J45" s="490"/>
      <c r="K45" s="489" t="e">
        <f>+L45/$D$21</f>
        <v>#DIV/0!</v>
      </c>
      <c r="L45" s="515">
        <f>((SUM(L32:L44)*(0.0394)*(M48)/(360)))</f>
        <v>0</v>
      </c>
      <c r="M45" s="490"/>
      <c r="N45" s="390"/>
      <c r="S45" s="384"/>
    </row>
    <row r="46" spans="1:19" ht="12.75" customHeight="1">
      <c r="A46" s="503"/>
      <c r="B46" s="478"/>
      <c r="C46" s="424" t="s">
        <v>408</v>
      </c>
      <c r="D46" s="485"/>
      <c r="E46" s="512"/>
      <c r="F46" s="516">
        <f>SUM(F32:F45)*0.65%</f>
        <v>0</v>
      </c>
      <c r="G46" s="488"/>
      <c r="H46" s="517"/>
      <c r="I46" s="516">
        <f>SUM(I32:I45)*0.65%</f>
        <v>0</v>
      </c>
      <c r="J46" s="518"/>
      <c r="K46" s="517"/>
      <c r="L46" s="516">
        <f>SUM(L32:L45)*0.65%</f>
        <v>0</v>
      </c>
      <c r="M46" s="490"/>
      <c r="N46" s="391"/>
      <c r="S46" s="384"/>
    </row>
    <row r="47" spans="1:19" ht="16.5">
      <c r="A47" s="503"/>
      <c r="B47" s="519"/>
      <c r="C47" s="520" t="s">
        <v>54</v>
      </c>
      <c r="D47" s="521"/>
      <c r="E47" s="512" t="e">
        <f>+F47/$D$21</f>
        <v>#DIV/0!</v>
      </c>
      <c r="F47" s="522">
        <f>SUM(F34:F46)</f>
        <v>0</v>
      </c>
      <c r="G47" s="523"/>
      <c r="H47" s="489" t="e">
        <f>+I47/$D$21</f>
        <v>#DIV/0!</v>
      </c>
      <c r="I47" s="522">
        <f>SUM(I34:I46)</f>
        <v>0</v>
      </c>
      <c r="J47" s="524"/>
      <c r="K47" s="489" t="e">
        <f>+L47/$D$21</f>
        <v>#DIV/0!</v>
      </c>
      <c r="L47" s="522">
        <f>SUM(L34:L46)</f>
        <v>0</v>
      </c>
      <c r="M47" s="525"/>
      <c r="S47" s="384"/>
    </row>
    <row r="48" spans="1:19" ht="16.5">
      <c r="A48" s="503"/>
      <c r="B48" s="494"/>
      <c r="C48" s="495" t="s">
        <v>300</v>
      </c>
      <c r="D48" s="496"/>
      <c r="E48" s="512" t="e">
        <f>+F48/$D$21</f>
        <v>#DIV/0!</v>
      </c>
      <c r="F48" s="526">
        <f>+F32+F47-F40</f>
        <v>0</v>
      </c>
      <c r="G48" s="527">
        <f>+SUM(G32:G45)-G40</f>
        <v>0</v>
      </c>
      <c r="H48" s="489" t="e">
        <f>+I48/$D$21</f>
        <v>#DIV/0!</v>
      </c>
      <c r="I48" s="526">
        <f>+I32+I47-I40</f>
        <v>0</v>
      </c>
      <c r="J48" s="528">
        <f>+SUM(J30:J45)-G40</f>
        <v>0</v>
      </c>
      <c r="K48" s="489" t="e">
        <f>+L48/$D$21</f>
        <v>#DIV/0!</v>
      </c>
      <c r="L48" s="526">
        <f>+L32+L47-L40</f>
        <v>0</v>
      </c>
      <c r="M48" s="526">
        <f>+SUM(M30:M45)-M40</f>
        <v>0</v>
      </c>
      <c r="S48" s="384"/>
    </row>
    <row r="49" spans="1:19" ht="16.5">
      <c r="A49" s="503"/>
      <c r="B49" s="494"/>
      <c r="C49" s="495" t="s">
        <v>301</v>
      </c>
      <c r="D49" s="496"/>
      <c r="E49" s="512" t="e">
        <f aca="true" t="shared" si="3" ref="E49:E57">+F49/$D$21</f>
        <v>#DIV/0!</v>
      </c>
      <c r="F49" s="526">
        <f>+SUM(F32+F47)-F40</f>
        <v>0</v>
      </c>
      <c r="G49" s="527">
        <f>+SUM(G32:G45)-G40</f>
        <v>0</v>
      </c>
      <c r="H49" s="529"/>
      <c r="I49" s="530" t="s">
        <v>331</v>
      </c>
      <c r="J49" s="531"/>
      <c r="K49" s="532"/>
      <c r="L49" s="530" t="s">
        <v>331</v>
      </c>
      <c r="M49" s="533"/>
      <c r="S49" s="384"/>
    </row>
    <row r="50" spans="1:14" s="384" customFormat="1" ht="17.25" thickBot="1">
      <c r="A50" s="503"/>
      <c r="B50" s="494"/>
      <c r="C50" s="495" t="s">
        <v>53</v>
      </c>
      <c r="D50" s="496"/>
      <c r="E50" s="512" t="e">
        <f t="shared" si="3"/>
        <v>#DIV/0!</v>
      </c>
      <c r="F50" s="526">
        <f>+SUM(F32+F47)</f>
        <v>0</v>
      </c>
      <c r="G50" s="527">
        <f>+SUM(G32:G45)</f>
        <v>0</v>
      </c>
      <c r="H50" s="534"/>
      <c r="I50" s="535" t="s">
        <v>331</v>
      </c>
      <c r="J50" s="536"/>
      <c r="K50" s="537"/>
      <c r="L50" s="535" t="s">
        <v>331</v>
      </c>
      <c r="M50" s="538"/>
      <c r="N50" s="392"/>
    </row>
    <row r="51" spans="1:19" ht="16.5">
      <c r="A51" s="493" t="s">
        <v>40</v>
      </c>
      <c r="B51" s="478"/>
      <c r="C51" s="424" t="s">
        <v>42</v>
      </c>
      <c r="D51" s="485"/>
      <c r="E51" s="512" t="e">
        <f t="shared" si="3"/>
        <v>#DIV/0!</v>
      </c>
      <c r="F51" s="490"/>
      <c r="G51" s="488"/>
      <c r="H51" s="539" t="e">
        <f>+I51/$D$21</f>
        <v>#DIV/0!</v>
      </c>
      <c r="I51" s="540"/>
      <c r="J51" s="541"/>
      <c r="K51" s="542" t="e">
        <f>+L51/$D$21</f>
        <v>#DIV/0!</v>
      </c>
      <c r="L51" s="543">
        <v>0</v>
      </c>
      <c r="M51" s="544"/>
      <c r="N51" s="392"/>
      <c r="S51" s="384"/>
    </row>
    <row r="52" spans="1:19" ht="16.5">
      <c r="A52" s="545"/>
      <c r="B52" s="494"/>
      <c r="C52" s="495" t="s">
        <v>78</v>
      </c>
      <c r="D52" s="496"/>
      <c r="E52" s="512" t="e">
        <f t="shared" si="3"/>
        <v>#DIV/0!</v>
      </c>
      <c r="F52" s="526">
        <f>+F50+F51</f>
        <v>0</v>
      </c>
      <c r="G52" s="546">
        <f>+G50+G51</f>
        <v>0</v>
      </c>
      <c r="H52" s="529"/>
      <c r="I52" s="547" t="s">
        <v>331</v>
      </c>
      <c r="J52" s="531"/>
      <c r="K52" s="548"/>
      <c r="L52" s="530" t="s">
        <v>331</v>
      </c>
      <c r="M52" s="533"/>
      <c r="S52" s="384"/>
    </row>
    <row r="53" spans="1:19" ht="16.5">
      <c r="A53" s="545"/>
      <c r="B53" s="494"/>
      <c r="C53" s="495" t="s">
        <v>77</v>
      </c>
      <c r="D53" s="496"/>
      <c r="E53" s="512" t="e">
        <f t="shared" si="3"/>
        <v>#DIV/0!</v>
      </c>
      <c r="F53" s="526">
        <f>+F50+F51</f>
        <v>0</v>
      </c>
      <c r="G53" s="546">
        <f>+G50+G51</f>
        <v>0</v>
      </c>
      <c r="H53" s="489" t="e">
        <f>+I53/$D$21</f>
        <v>#DIV/0!</v>
      </c>
      <c r="I53" s="549">
        <f>+I48+I51</f>
        <v>0</v>
      </c>
      <c r="J53" s="550">
        <f>+J48+J51</f>
        <v>0</v>
      </c>
      <c r="K53" s="489" t="e">
        <f>+L53/$D$21</f>
        <v>#DIV/0!</v>
      </c>
      <c r="L53" s="549">
        <f>+L48+L51</f>
        <v>0</v>
      </c>
      <c r="M53" s="550">
        <f>+M48+M51</f>
        <v>0</v>
      </c>
      <c r="S53" s="384"/>
    </row>
    <row r="54" spans="1:19" ht="16.5">
      <c r="A54" s="545"/>
      <c r="B54" s="478"/>
      <c r="C54" s="424" t="s">
        <v>44</v>
      </c>
      <c r="D54" s="485"/>
      <c r="E54" s="512" t="e">
        <f t="shared" si="3"/>
        <v>#DIV/0!</v>
      </c>
      <c r="F54" s="516">
        <f>((F53-F46)*0.65%)</f>
        <v>0</v>
      </c>
      <c r="G54" s="488"/>
      <c r="H54" s="489" t="e">
        <f>+I54/$D$21</f>
        <v>#DIV/0!</v>
      </c>
      <c r="I54" s="551">
        <f>((I53-I46)*0.65%)</f>
        <v>0</v>
      </c>
      <c r="J54" s="552"/>
      <c r="K54" s="489" t="e">
        <f>+L54/$D$21</f>
        <v>#DIV/0!</v>
      </c>
      <c r="L54" s="551">
        <f>((L53-L46)*0.65%)</f>
        <v>0</v>
      </c>
      <c r="M54" s="553"/>
      <c r="N54" s="393"/>
      <c r="S54" s="384"/>
    </row>
    <row r="55" spans="1:13" s="384" customFormat="1" ht="16.5">
      <c r="A55" s="545"/>
      <c r="B55" s="494"/>
      <c r="C55" s="495" t="s">
        <v>76</v>
      </c>
      <c r="D55" s="496"/>
      <c r="E55" s="512" t="e">
        <f t="shared" si="3"/>
        <v>#DIV/0!</v>
      </c>
      <c r="F55" s="526">
        <f>+F52+F54</f>
        <v>0</v>
      </c>
      <c r="G55" s="546">
        <f>+G52</f>
        <v>0</v>
      </c>
      <c r="H55" s="532"/>
      <c r="I55" s="530" t="s">
        <v>331</v>
      </c>
      <c r="J55" s="531"/>
      <c r="K55" s="548"/>
      <c r="L55" s="530" t="s">
        <v>331</v>
      </c>
      <c r="M55" s="533"/>
    </row>
    <row r="56" spans="1:19" ht="16.5">
      <c r="A56" s="545"/>
      <c r="B56" s="494"/>
      <c r="C56" s="495" t="s">
        <v>75</v>
      </c>
      <c r="D56" s="496"/>
      <c r="E56" s="512" t="e">
        <f t="shared" si="3"/>
        <v>#DIV/0!</v>
      </c>
      <c r="F56" s="526">
        <f>+F52+F54</f>
        <v>0</v>
      </c>
      <c r="G56" s="546">
        <f>+G53</f>
        <v>0</v>
      </c>
      <c r="H56" s="489" t="e">
        <f>+I56/$D$21</f>
        <v>#DIV/0!</v>
      </c>
      <c r="I56" s="554">
        <f>+I53+I54+I59</f>
        <v>0</v>
      </c>
      <c r="J56" s="550">
        <f>+J53+J54</f>
        <v>0</v>
      </c>
      <c r="K56" s="489" t="e">
        <f>+L56/$D$21</f>
        <v>#DIV/0!</v>
      </c>
      <c r="L56" s="555">
        <f>+L53+L54+L59</f>
        <v>0</v>
      </c>
      <c r="M56" s="556">
        <f>+M53+M54</f>
        <v>0</v>
      </c>
      <c r="S56" s="384"/>
    </row>
    <row r="57" spans="1:19" ht="16.5">
      <c r="A57" s="545"/>
      <c r="B57" s="478"/>
      <c r="C57" s="424" t="s">
        <v>80</v>
      </c>
      <c r="D57" s="485"/>
      <c r="E57" s="512" t="e">
        <f t="shared" si="3"/>
        <v>#DIV/0!</v>
      </c>
      <c r="F57" s="490"/>
      <c r="G57" s="557"/>
      <c r="H57" s="489" t="e">
        <f>+I57/$D$21</f>
        <v>#DIV/0!</v>
      </c>
      <c r="I57" s="558">
        <v>0</v>
      </c>
      <c r="J57" s="552"/>
      <c r="K57" s="489" t="e">
        <f>+L57/$D$21</f>
        <v>#DIV/0!</v>
      </c>
      <c r="L57" s="559"/>
      <c r="M57" s="553"/>
      <c r="N57" s="394"/>
      <c r="S57" s="384"/>
    </row>
    <row r="58" spans="1:19" ht="16.5">
      <c r="A58" s="545"/>
      <c r="B58" s="478"/>
      <c r="C58" s="505" t="s">
        <v>2</v>
      </c>
      <c r="D58" s="506"/>
      <c r="E58" s="506"/>
      <c r="F58" s="507"/>
      <c r="G58" s="508"/>
      <c r="H58" s="509"/>
      <c r="I58" s="510"/>
      <c r="J58" s="511"/>
      <c r="K58" s="509"/>
      <c r="L58" s="510"/>
      <c r="M58" s="510"/>
      <c r="S58" s="384"/>
    </row>
    <row r="59" spans="1:19" ht="16.5">
      <c r="A59" s="545"/>
      <c r="B59" s="478"/>
      <c r="C59" s="424" t="s">
        <v>57</v>
      </c>
      <c r="D59" s="485"/>
      <c r="E59" s="512" t="e">
        <f aca="true" t="shared" si="4" ref="E59:E69">+F59/$D$21</f>
        <v>#DIV/0!</v>
      </c>
      <c r="F59" s="558">
        <f>((F56-F45)+F57)*(0.039)*(G62)/(360)</f>
        <v>0</v>
      </c>
      <c r="G59" s="488"/>
      <c r="H59" s="560" t="e">
        <f>+I59/$D$21</f>
        <v>#DIV/0!</v>
      </c>
      <c r="I59" s="561"/>
      <c r="J59" s="562"/>
      <c r="K59" s="560" t="e">
        <f>+L59/$D$21</f>
        <v>#DIV/0!</v>
      </c>
      <c r="L59" s="563"/>
      <c r="M59" s="564"/>
      <c r="S59" s="384"/>
    </row>
    <row r="60" spans="1:19" ht="16.5">
      <c r="A60" s="545"/>
      <c r="B60" s="478"/>
      <c r="C60" s="520" t="s">
        <v>55</v>
      </c>
      <c r="D60" s="521"/>
      <c r="E60" s="512" t="e">
        <f t="shared" si="4"/>
        <v>#DIV/0!</v>
      </c>
      <c r="F60" s="565">
        <f>F47+F51+F54+F57+F59</f>
        <v>0</v>
      </c>
      <c r="G60" s="523"/>
      <c r="H60" s="560" t="e">
        <f>+I60/$D$21</f>
        <v>#DIV/0!</v>
      </c>
      <c r="I60" s="565">
        <f>I47+I51+I54+I57+I59</f>
        <v>0</v>
      </c>
      <c r="J60" s="566"/>
      <c r="K60" s="567" t="e">
        <f>+L60/$D$21</f>
        <v>#DIV/0!</v>
      </c>
      <c r="L60" s="568">
        <f>+L47+L51+L54+L57+L59</f>
        <v>0</v>
      </c>
      <c r="M60" s="566"/>
      <c r="S60" s="384"/>
    </row>
    <row r="61" spans="1:19" ht="16.5">
      <c r="A61" s="545"/>
      <c r="B61" s="494"/>
      <c r="C61" s="495" t="s">
        <v>348</v>
      </c>
      <c r="D61" s="496"/>
      <c r="E61" s="512" t="e">
        <f t="shared" si="4"/>
        <v>#DIV/0!</v>
      </c>
      <c r="F61" s="565">
        <f>+F55+F59</f>
        <v>0</v>
      </c>
      <c r="G61" s="569">
        <f>+G55+G57</f>
        <v>0</v>
      </c>
      <c r="H61" s="570"/>
      <c r="I61" s="571" t="s">
        <v>331</v>
      </c>
      <c r="J61" s="570"/>
      <c r="K61" s="570"/>
      <c r="L61" s="571" t="s">
        <v>331</v>
      </c>
      <c r="M61" s="570"/>
      <c r="S61" s="384"/>
    </row>
    <row r="62" spans="1:19" ht="17.25" thickBot="1">
      <c r="A62" s="545"/>
      <c r="B62" s="494"/>
      <c r="C62" s="495" t="s">
        <v>350</v>
      </c>
      <c r="D62" s="496"/>
      <c r="E62" s="512" t="e">
        <f t="shared" si="4"/>
        <v>#DIV/0!</v>
      </c>
      <c r="F62" s="565">
        <f>+F55+F57+F59</f>
        <v>0</v>
      </c>
      <c r="G62" s="569">
        <f>+G55+G57+G59</f>
        <v>0</v>
      </c>
      <c r="H62" s="572" t="e">
        <f>+I62/$D$21</f>
        <v>#DIV/0!</v>
      </c>
      <c r="I62" s="573">
        <f>+I56+I57+I59</f>
        <v>0</v>
      </c>
      <c r="J62" s="574">
        <f>+J56+J57+J59</f>
        <v>0</v>
      </c>
      <c r="K62" s="575" t="e">
        <f>+L62/$D$21</f>
        <v>#DIV/0!</v>
      </c>
      <c r="L62" s="573">
        <f>+L56+L57+L59</f>
        <v>0</v>
      </c>
      <c r="M62" s="574">
        <f>+M56+M57+M59</f>
        <v>0</v>
      </c>
      <c r="S62" s="384"/>
    </row>
    <row r="63" spans="1:19" ht="16.5">
      <c r="A63" s="576" t="s">
        <v>1</v>
      </c>
      <c r="B63" s="577"/>
      <c r="C63" s="446" t="s">
        <v>56</v>
      </c>
      <c r="D63" s="578"/>
      <c r="E63" s="542" t="e">
        <f t="shared" si="4"/>
        <v>#DIV/0!</v>
      </c>
      <c r="F63" s="540"/>
      <c r="G63" s="579"/>
      <c r="H63" s="580" t="e">
        <f aca="true" t="shared" si="5" ref="H63:H69">+I63/$D$21</f>
        <v>#DIV/0!</v>
      </c>
      <c r="I63" s="540"/>
      <c r="J63" s="541"/>
      <c r="K63" s="539" t="e">
        <f aca="true" t="shared" si="6" ref="K63:K69">+L63/$D$21</f>
        <v>#DIV/0!</v>
      </c>
      <c r="L63" s="543"/>
      <c r="M63" s="544"/>
      <c r="N63" s="394"/>
      <c r="S63" s="384"/>
    </row>
    <row r="64" spans="1:19" ht="16.5">
      <c r="A64" s="581"/>
      <c r="B64" s="582"/>
      <c r="C64" s="424" t="s">
        <v>12</v>
      </c>
      <c r="D64" s="583"/>
      <c r="E64" s="512" t="e">
        <f t="shared" si="4"/>
        <v>#DIV/0!</v>
      </c>
      <c r="F64" s="490"/>
      <c r="G64" s="584"/>
      <c r="H64" s="585" t="e">
        <f t="shared" si="5"/>
        <v>#DIV/0!</v>
      </c>
      <c r="I64" s="490"/>
      <c r="J64" s="552"/>
      <c r="K64" s="489" t="e">
        <f t="shared" si="6"/>
        <v>#DIV/0!</v>
      </c>
      <c r="L64" s="518"/>
      <c r="M64" s="553"/>
      <c r="S64" s="384"/>
    </row>
    <row r="65" spans="1:19" ht="17.25" thickBot="1">
      <c r="A65" s="581"/>
      <c r="B65" s="586"/>
      <c r="C65" s="495" t="s">
        <v>349</v>
      </c>
      <c r="D65" s="587"/>
      <c r="E65" s="512" t="e">
        <f t="shared" si="4"/>
        <v>#DIV/0!</v>
      </c>
      <c r="F65" s="573">
        <f>+F62+SUM(F63+F64)-F57</f>
        <v>0</v>
      </c>
      <c r="G65" s="588">
        <f>+G62+SUM(G63:G64)</f>
        <v>0</v>
      </c>
      <c r="H65" s="585" t="e">
        <f t="shared" si="5"/>
        <v>#DIV/0!</v>
      </c>
      <c r="I65" s="573">
        <f>+I62+SUM(I63:I64)</f>
        <v>0</v>
      </c>
      <c r="J65" s="588">
        <f>+J62+SUM(J63:J64)</f>
        <v>0</v>
      </c>
      <c r="K65" s="489" t="e">
        <f t="shared" si="6"/>
        <v>#DIV/0!</v>
      </c>
      <c r="L65" s="573">
        <f>+L62+SUM(L63:L64)</f>
        <v>0</v>
      </c>
      <c r="M65" s="588">
        <f>+M62+SUM(M63:M64)</f>
        <v>0</v>
      </c>
      <c r="S65" s="384"/>
    </row>
    <row r="66" spans="1:19" ht="16.5">
      <c r="A66" s="581"/>
      <c r="B66" s="582"/>
      <c r="C66" s="424" t="s">
        <v>65</v>
      </c>
      <c r="D66" s="583"/>
      <c r="E66" s="512" t="e">
        <f t="shared" si="4"/>
        <v>#DIV/0!</v>
      </c>
      <c r="F66" s="490"/>
      <c r="G66" s="584"/>
      <c r="H66" s="585" t="e">
        <f t="shared" si="5"/>
        <v>#DIV/0!</v>
      </c>
      <c r="I66" s="490"/>
      <c r="J66" s="552"/>
      <c r="K66" s="489" t="e">
        <f t="shared" si="6"/>
        <v>#DIV/0!</v>
      </c>
      <c r="L66" s="490"/>
      <c r="M66" s="553"/>
      <c r="N66" s="394"/>
      <c r="S66" s="384"/>
    </row>
    <row r="67" spans="1:19" ht="16.5">
      <c r="A67" s="581"/>
      <c r="B67" s="582"/>
      <c r="C67" s="424" t="s">
        <v>64</v>
      </c>
      <c r="D67" s="583"/>
      <c r="E67" s="512" t="e">
        <f t="shared" si="4"/>
        <v>#DIV/0!</v>
      </c>
      <c r="F67" s="558">
        <f>F55*18%</f>
        <v>0</v>
      </c>
      <c r="G67" s="584"/>
      <c r="H67" s="585" t="e">
        <f t="shared" si="5"/>
        <v>#DIV/0!</v>
      </c>
      <c r="I67" s="490"/>
      <c r="J67" s="552"/>
      <c r="K67" s="489" t="e">
        <f t="shared" si="6"/>
        <v>#DIV/0!</v>
      </c>
      <c r="L67" s="490"/>
      <c r="M67" s="553"/>
      <c r="N67" s="394"/>
      <c r="S67" s="384"/>
    </row>
    <row r="68" spans="1:19" ht="16.5">
      <c r="A68" s="581"/>
      <c r="B68" s="582"/>
      <c r="C68" s="424" t="s">
        <v>14</v>
      </c>
      <c r="D68" s="583"/>
      <c r="E68" s="512" t="e">
        <f t="shared" si="4"/>
        <v>#DIV/0!</v>
      </c>
      <c r="F68" s="558">
        <f>0.004*F55</f>
        <v>0</v>
      </c>
      <c r="G68" s="584"/>
      <c r="H68" s="585" t="e">
        <f t="shared" si="5"/>
        <v>#DIV/0!</v>
      </c>
      <c r="I68" s="490"/>
      <c r="J68" s="552"/>
      <c r="K68" s="489" t="e">
        <f t="shared" si="6"/>
        <v>#DIV/0!</v>
      </c>
      <c r="L68" s="490"/>
      <c r="M68" s="553"/>
      <c r="S68" s="384"/>
    </row>
    <row r="69" spans="1:19" ht="16.5">
      <c r="A69" s="581"/>
      <c r="B69" s="582"/>
      <c r="C69" s="424" t="s">
        <v>13</v>
      </c>
      <c r="D69" s="583"/>
      <c r="E69" s="512" t="e">
        <f t="shared" si="4"/>
        <v>#DIV/0!</v>
      </c>
      <c r="F69" s="584"/>
      <c r="G69" s="584"/>
      <c r="H69" s="585" t="e">
        <f t="shared" si="5"/>
        <v>#DIV/0!</v>
      </c>
      <c r="I69" s="490"/>
      <c r="J69" s="552"/>
      <c r="K69" s="489" t="e">
        <f t="shared" si="6"/>
        <v>#DIV/0!</v>
      </c>
      <c r="L69" s="490"/>
      <c r="M69" s="553"/>
      <c r="S69" s="384"/>
    </row>
    <row r="70" spans="1:19" ht="16.5">
      <c r="A70" s="581"/>
      <c r="B70" s="589"/>
      <c r="C70" s="505" t="s">
        <v>2</v>
      </c>
      <c r="D70" s="506"/>
      <c r="E70" s="506"/>
      <c r="F70" s="507"/>
      <c r="G70" s="508"/>
      <c r="H70" s="509"/>
      <c r="I70" s="510"/>
      <c r="J70" s="511"/>
      <c r="K70" s="509"/>
      <c r="L70" s="510"/>
      <c r="M70" s="510"/>
      <c r="S70" s="384"/>
    </row>
    <row r="71" spans="1:19" ht="16.5">
      <c r="A71" s="581"/>
      <c r="B71" s="582"/>
      <c r="C71" s="424" t="s">
        <v>15</v>
      </c>
      <c r="D71" s="583"/>
      <c r="E71" s="512" t="e">
        <f>+F71/$D$21</f>
        <v>#DIV/0!</v>
      </c>
      <c r="F71" s="558">
        <f>((F65+F66+F67+F68+F69)*(0.039)*(G74)/(360))-F59</f>
        <v>0</v>
      </c>
      <c r="G71" s="584">
        <v>0</v>
      </c>
      <c r="H71" s="585" t="e">
        <f>+I71/$D$21</f>
        <v>#DIV/0!</v>
      </c>
      <c r="I71" s="490"/>
      <c r="J71" s="552"/>
      <c r="K71" s="489" t="e">
        <f>+L71/$D$21</f>
        <v>#DIV/0!</v>
      </c>
      <c r="L71" s="490"/>
      <c r="M71" s="553"/>
      <c r="S71" s="384"/>
    </row>
    <row r="72" spans="1:19" ht="16.5">
      <c r="A72" s="581"/>
      <c r="B72" s="582"/>
      <c r="C72" s="424" t="s">
        <v>16</v>
      </c>
      <c r="D72" s="590"/>
      <c r="E72" s="591"/>
      <c r="F72" s="558">
        <f>(((F62+F63+F64+F66+F67+F68+F69+F71)-F54)*0.65%)</f>
        <v>0</v>
      </c>
      <c r="G72" s="584"/>
      <c r="H72" s="592"/>
      <c r="I72" s="490"/>
      <c r="J72" s="552"/>
      <c r="K72" s="593"/>
      <c r="L72" s="490"/>
      <c r="M72" s="553"/>
      <c r="S72" s="384"/>
    </row>
    <row r="73" spans="1:19" ht="16.5">
      <c r="A73" s="581"/>
      <c r="B73" s="582"/>
      <c r="C73" s="520" t="s">
        <v>81</v>
      </c>
      <c r="D73" s="594"/>
      <c r="E73" s="512" t="e">
        <f>+F73/$D$21</f>
        <v>#DIV/0!</v>
      </c>
      <c r="F73" s="595">
        <f>F60+F63+F64+F66+F67+F68+F69+F71+F72</f>
        <v>0</v>
      </c>
      <c r="G73" s="596"/>
      <c r="H73" s="585" t="e">
        <f>+I73/$D$21</f>
        <v>#DIV/0!</v>
      </c>
      <c r="I73" s="597">
        <f>I60+SUM(I63:I64)+SUM(I66:I71)</f>
        <v>0</v>
      </c>
      <c r="J73" s="524"/>
      <c r="K73" s="489" t="e">
        <f>+L73/$D$21</f>
        <v>#DIV/0!</v>
      </c>
      <c r="L73" s="597">
        <f>L60+SUM(L63:L64)+SUM(L66:L71)</f>
        <v>0</v>
      </c>
      <c r="M73" s="525"/>
      <c r="S73" s="384"/>
    </row>
    <row r="74" spans="1:19" ht="17.25" thickBot="1">
      <c r="A74" s="598"/>
      <c r="B74" s="599"/>
      <c r="C74" s="600" t="s">
        <v>3</v>
      </c>
      <c r="D74" s="601"/>
      <c r="E74" s="575" t="e">
        <f>+F74/$D$21</f>
        <v>#DIV/0!</v>
      </c>
      <c r="F74" s="602">
        <f>+F65+SUM(F66:F72)</f>
        <v>0</v>
      </c>
      <c r="G74" s="603">
        <f>+G65+SUM(G66:G71)</f>
        <v>0</v>
      </c>
      <c r="H74" s="604" t="e">
        <f>+I74/$D$21</f>
        <v>#DIV/0!</v>
      </c>
      <c r="I74" s="602">
        <f>+I65+SUM(I66:I72)</f>
        <v>0</v>
      </c>
      <c r="J74" s="605">
        <f>+J65+SUM(J66:J71)</f>
        <v>0</v>
      </c>
      <c r="K74" s="572" t="e">
        <f>+L74/$D$21</f>
        <v>#DIV/0!</v>
      </c>
      <c r="L74" s="602">
        <f>+L65+SUM(L66:L72)</f>
        <v>0</v>
      </c>
      <c r="M74" s="606">
        <f>+M65+SUM(M66:M71)</f>
        <v>0</v>
      </c>
      <c r="S74" s="384"/>
    </row>
    <row r="75" spans="1:19" ht="16.5">
      <c r="A75" s="412"/>
      <c r="B75" s="408"/>
      <c r="C75" s="408"/>
      <c r="D75" s="408"/>
      <c r="E75" s="408"/>
      <c r="F75" s="412"/>
      <c r="G75" s="438"/>
      <c r="H75" s="438"/>
      <c r="I75" s="438"/>
      <c r="J75" s="408"/>
      <c r="K75" s="408"/>
      <c r="L75" s="408"/>
      <c r="M75" s="408"/>
      <c r="S75" s="384"/>
    </row>
    <row r="76" spans="1:19" ht="16.5">
      <c r="A76" s="407" t="s">
        <v>414</v>
      </c>
      <c r="B76" s="408"/>
      <c r="C76" s="607"/>
      <c r="D76" s="408"/>
      <c r="E76" s="438"/>
      <c r="F76" s="438"/>
      <c r="G76" s="469"/>
      <c r="H76" s="469"/>
      <c r="I76" s="469"/>
      <c r="J76" s="408"/>
      <c r="K76" s="408"/>
      <c r="L76" s="408"/>
      <c r="M76" s="408"/>
      <c r="S76" s="384"/>
    </row>
    <row r="77" spans="1:12" ht="16.5">
      <c r="A77" s="410"/>
      <c r="B77" s="384"/>
      <c r="C77" s="394"/>
      <c r="D77" s="384"/>
      <c r="E77" s="386"/>
      <c r="F77" s="386"/>
      <c r="G77" s="395"/>
      <c r="H77" s="395"/>
      <c r="I77" s="396"/>
      <c r="J77" s="384"/>
      <c r="K77" s="384"/>
      <c r="L77" s="384"/>
    </row>
    <row r="78" spans="1:12" ht="16.5">
      <c r="A78" s="411" t="s">
        <v>409</v>
      </c>
      <c r="B78" s="406"/>
      <c r="C78" s="409"/>
      <c r="D78" s="384"/>
      <c r="E78" s="395"/>
      <c r="F78" s="395"/>
      <c r="G78" s="398"/>
      <c r="H78" s="399"/>
      <c r="I78" s="400"/>
      <c r="J78" s="384"/>
      <c r="K78" s="384"/>
      <c r="L78" s="384"/>
    </row>
    <row r="79" spans="2:256" s="384" customFormat="1" ht="16.5">
      <c r="B79" s="406"/>
      <c r="C79" s="409"/>
      <c r="E79" s="399"/>
      <c r="F79" s="398"/>
      <c r="G79" s="402"/>
      <c r="H79" s="399"/>
      <c r="I79" s="403"/>
      <c r="S79" s="385"/>
      <c r="T79" s="385"/>
      <c r="U79" s="385"/>
      <c r="V79" s="385"/>
      <c r="W79" s="385"/>
      <c r="X79" s="385"/>
      <c r="Y79" s="385"/>
      <c r="Z79" s="385"/>
      <c r="AA79" s="385"/>
      <c r="AB79" s="385"/>
      <c r="AC79" s="385"/>
      <c r="AD79" s="385"/>
      <c r="AE79" s="385"/>
      <c r="AF79" s="385"/>
      <c r="AG79" s="385"/>
      <c r="AH79" s="385"/>
      <c r="AI79" s="385"/>
      <c r="AJ79" s="385"/>
      <c r="AK79" s="385"/>
      <c r="AL79" s="385"/>
      <c r="AM79" s="385"/>
      <c r="AN79" s="385"/>
      <c r="AO79" s="385"/>
      <c r="AP79" s="385"/>
      <c r="AQ79" s="385"/>
      <c r="AR79" s="385"/>
      <c r="AS79" s="385"/>
      <c r="AT79" s="385"/>
      <c r="AU79" s="385"/>
      <c r="AV79" s="385"/>
      <c r="AW79" s="385"/>
      <c r="AX79" s="385"/>
      <c r="AY79" s="385"/>
      <c r="AZ79" s="385"/>
      <c r="BA79" s="385"/>
      <c r="BB79" s="385"/>
      <c r="BC79" s="385"/>
      <c r="BD79" s="385"/>
      <c r="BE79" s="385"/>
      <c r="BF79" s="385"/>
      <c r="BG79" s="385"/>
      <c r="BH79" s="385"/>
      <c r="BI79" s="385"/>
      <c r="BJ79" s="385"/>
      <c r="BK79" s="385"/>
      <c r="BL79" s="385"/>
      <c r="BM79" s="385"/>
      <c r="BN79" s="385"/>
      <c r="BO79" s="385"/>
      <c r="BP79" s="385"/>
      <c r="BQ79" s="385"/>
      <c r="BR79" s="385"/>
      <c r="BS79" s="385"/>
      <c r="BT79" s="385"/>
      <c r="BU79" s="385"/>
      <c r="BV79" s="385"/>
      <c r="BW79" s="385"/>
      <c r="BX79" s="385"/>
      <c r="BY79" s="385"/>
      <c r="BZ79" s="385"/>
      <c r="CA79" s="385"/>
      <c r="CB79" s="385"/>
      <c r="CC79" s="385"/>
      <c r="CD79" s="385"/>
      <c r="CE79" s="385"/>
      <c r="CF79" s="385"/>
      <c r="CG79" s="385"/>
      <c r="CH79" s="385"/>
      <c r="CI79" s="385"/>
      <c r="CJ79" s="385"/>
      <c r="CK79" s="385"/>
      <c r="CL79" s="385"/>
      <c r="CM79" s="385"/>
      <c r="CN79" s="385"/>
      <c r="CO79" s="385"/>
      <c r="CP79" s="385"/>
      <c r="CQ79" s="385"/>
      <c r="CR79" s="385"/>
      <c r="CS79" s="385"/>
      <c r="CT79" s="385"/>
      <c r="CU79" s="385"/>
      <c r="CV79" s="385"/>
      <c r="CW79" s="385"/>
      <c r="CX79" s="385"/>
      <c r="CY79" s="385"/>
      <c r="CZ79" s="385"/>
      <c r="DA79" s="385"/>
      <c r="DB79" s="385"/>
      <c r="DC79" s="385"/>
      <c r="DD79" s="385"/>
      <c r="DE79" s="385"/>
      <c r="DF79" s="385"/>
      <c r="DG79" s="385"/>
      <c r="DH79" s="385"/>
      <c r="DI79" s="385"/>
      <c r="DJ79" s="385"/>
      <c r="DK79" s="385"/>
      <c r="DL79" s="385"/>
      <c r="DM79" s="385"/>
      <c r="DN79" s="385"/>
      <c r="DO79" s="385"/>
      <c r="DP79" s="385"/>
      <c r="DQ79" s="385"/>
      <c r="DR79" s="385"/>
      <c r="DS79" s="385"/>
      <c r="DT79" s="385"/>
      <c r="DU79" s="385"/>
      <c r="DV79" s="385"/>
      <c r="DW79" s="385"/>
      <c r="DX79" s="385"/>
      <c r="DY79" s="385"/>
      <c r="DZ79" s="385"/>
      <c r="EA79" s="385"/>
      <c r="EB79" s="385"/>
      <c r="EC79" s="385"/>
      <c r="ED79" s="385"/>
      <c r="EE79" s="385"/>
      <c r="EF79" s="385"/>
      <c r="EG79" s="385"/>
      <c r="EH79" s="385"/>
      <c r="EI79" s="385"/>
      <c r="EJ79" s="385"/>
      <c r="EK79" s="385"/>
      <c r="EL79" s="385"/>
      <c r="EM79" s="385"/>
      <c r="EN79" s="385"/>
      <c r="EO79" s="385"/>
      <c r="EP79" s="385"/>
      <c r="EQ79" s="385"/>
      <c r="ER79" s="385"/>
      <c r="ES79" s="385"/>
      <c r="ET79" s="385"/>
      <c r="EU79" s="385"/>
      <c r="EV79" s="385"/>
      <c r="EW79" s="385"/>
      <c r="EX79" s="385"/>
      <c r="EY79" s="385"/>
      <c r="EZ79" s="385"/>
      <c r="FA79" s="385"/>
      <c r="FB79" s="385"/>
      <c r="FC79" s="385"/>
      <c r="FD79" s="385"/>
      <c r="FE79" s="385"/>
      <c r="FF79" s="385"/>
      <c r="FG79" s="385"/>
      <c r="FH79" s="385"/>
      <c r="FI79" s="385"/>
      <c r="FJ79" s="385"/>
      <c r="FK79" s="385"/>
      <c r="FL79" s="385"/>
      <c r="FM79" s="385"/>
      <c r="FN79" s="385"/>
      <c r="FO79" s="385"/>
      <c r="FP79" s="385"/>
      <c r="FQ79" s="385"/>
      <c r="FR79" s="385"/>
      <c r="FS79" s="385"/>
      <c r="FT79" s="385"/>
      <c r="FU79" s="385"/>
      <c r="FV79" s="385"/>
      <c r="FW79" s="385"/>
      <c r="FX79" s="385"/>
      <c r="FY79" s="385"/>
      <c r="FZ79" s="385"/>
      <c r="GA79" s="385"/>
      <c r="GB79" s="385"/>
      <c r="GC79" s="385"/>
      <c r="GD79" s="385"/>
      <c r="GE79" s="385"/>
      <c r="GF79" s="385"/>
      <c r="GG79" s="385"/>
      <c r="GH79" s="385"/>
      <c r="GI79" s="385"/>
      <c r="GJ79" s="385"/>
      <c r="GK79" s="385"/>
      <c r="GL79" s="385"/>
      <c r="GM79" s="385"/>
      <c r="GN79" s="385"/>
      <c r="GO79" s="385"/>
      <c r="GP79" s="385"/>
      <c r="GQ79" s="385"/>
      <c r="GR79" s="385"/>
      <c r="GS79" s="385"/>
      <c r="GT79" s="385"/>
      <c r="GU79" s="385"/>
      <c r="GV79" s="385"/>
      <c r="GW79" s="385"/>
      <c r="GX79" s="385"/>
      <c r="GY79" s="385"/>
      <c r="GZ79" s="385"/>
      <c r="HA79" s="385"/>
      <c r="HB79" s="385"/>
      <c r="HC79" s="385"/>
      <c r="HD79" s="385"/>
      <c r="HE79" s="385"/>
      <c r="HF79" s="385"/>
      <c r="HG79" s="385"/>
      <c r="HH79" s="385"/>
      <c r="HI79" s="385"/>
      <c r="HJ79" s="385"/>
      <c r="HK79" s="385"/>
      <c r="HL79" s="385"/>
      <c r="HM79" s="385"/>
      <c r="HN79" s="385"/>
      <c r="HO79" s="385"/>
      <c r="HP79" s="385"/>
      <c r="HQ79" s="385"/>
      <c r="HR79" s="385"/>
      <c r="HS79" s="385"/>
      <c r="HT79" s="385"/>
      <c r="HU79" s="385"/>
      <c r="HV79" s="385"/>
      <c r="HW79" s="385"/>
      <c r="HX79" s="385"/>
      <c r="HY79" s="385"/>
      <c r="HZ79" s="385"/>
      <c r="IA79" s="385"/>
      <c r="IB79" s="385"/>
      <c r="IC79" s="385"/>
      <c r="ID79" s="385"/>
      <c r="IE79" s="385"/>
      <c r="IF79" s="385"/>
      <c r="IG79" s="385"/>
      <c r="IH79" s="385"/>
      <c r="II79" s="385"/>
      <c r="IJ79" s="385"/>
      <c r="IK79" s="385"/>
      <c r="IL79" s="385"/>
      <c r="IM79" s="385"/>
      <c r="IN79" s="385"/>
      <c r="IO79" s="385"/>
      <c r="IP79" s="385"/>
      <c r="IQ79" s="385"/>
      <c r="IR79" s="385"/>
      <c r="IS79" s="385"/>
      <c r="IT79" s="385"/>
      <c r="IU79" s="385"/>
      <c r="IV79" s="385"/>
    </row>
    <row r="80" spans="2:256" s="384" customFormat="1" ht="16.5">
      <c r="B80" s="406"/>
      <c r="C80" s="406"/>
      <c r="E80" s="399"/>
      <c r="F80" s="399"/>
      <c r="G80" s="402"/>
      <c r="H80" s="399"/>
      <c r="I80" s="404"/>
      <c r="S80" s="385"/>
      <c r="T80" s="385"/>
      <c r="U80" s="385"/>
      <c r="V80" s="385"/>
      <c r="W80" s="385"/>
      <c r="X80" s="385"/>
      <c r="Y80" s="385"/>
      <c r="Z80" s="385"/>
      <c r="AA80" s="385"/>
      <c r="AB80" s="385"/>
      <c r="AC80" s="385"/>
      <c r="AD80" s="385"/>
      <c r="AE80" s="385"/>
      <c r="AF80" s="385"/>
      <c r="AG80" s="385"/>
      <c r="AH80" s="385"/>
      <c r="AI80" s="385"/>
      <c r="AJ80" s="385"/>
      <c r="AK80" s="385"/>
      <c r="AL80" s="385"/>
      <c r="AM80" s="385"/>
      <c r="AN80" s="385"/>
      <c r="AO80" s="385"/>
      <c r="AP80" s="385"/>
      <c r="AQ80" s="385"/>
      <c r="AR80" s="385"/>
      <c r="AS80" s="385"/>
      <c r="AT80" s="385"/>
      <c r="AU80" s="385"/>
      <c r="AV80" s="385"/>
      <c r="AW80" s="385"/>
      <c r="AX80" s="385"/>
      <c r="AY80" s="385"/>
      <c r="AZ80" s="385"/>
      <c r="BA80" s="385"/>
      <c r="BB80" s="385"/>
      <c r="BC80" s="385"/>
      <c r="BD80" s="385"/>
      <c r="BE80" s="385"/>
      <c r="BF80" s="385"/>
      <c r="BG80" s="385"/>
      <c r="BH80" s="385"/>
      <c r="BI80" s="385"/>
      <c r="BJ80" s="385"/>
      <c r="BK80" s="385"/>
      <c r="BL80" s="385"/>
      <c r="BM80" s="385"/>
      <c r="BN80" s="385"/>
      <c r="BO80" s="385"/>
      <c r="BP80" s="385"/>
      <c r="BQ80" s="385"/>
      <c r="BR80" s="385"/>
      <c r="BS80" s="385"/>
      <c r="BT80" s="385"/>
      <c r="BU80" s="385"/>
      <c r="BV80" s="385"/>
      <c r="BW80" s="385"/>
      <c r="BX80" s="385"/>
      <c r="BY80" s="385"/>
      <c r="BZ80" s="385"/>
      <c r="CA80" s="385"/>
      <c r="CB80" s="385"/>
      <c r="CC80" s="385"/>
      <c r="CD80" s="385"/>
      <c r="CE80" s="385"/>
      <c r="CF80" s="385"/>
      <c r="CG80" s="385"/>
      <c r="CH80" s="385"/>
      <c r="CI80" s="385"/>
      <c r="CJ80" s="385"/>
      <c r="CK80" s="385"/>
      <c r="CL80" s="385"/>
      <c r="CM80" s="385"/>
      <c r="CN80" s="385"/>
      <c r="CO80" s="385"/>
      <c r="CP80" s="385"/>
      <c r="CQ80" s="385"/>
      <c r="CR80" s="385"/>
      <c r="CS80" s="385"/>
      <c r="CT80" s="385"/>
      <c r="CU80" s="385"/>
      <c r="CV80" s="385"/>
      <c r="CW80" s="385"/>
      <c r="CX80" s="385"/>
      <c r="CY80" s="385"/>
      <c r="CZ80" s="385"/>
      <c r="DA80" s="385"/>
      <c r="DB80" s="385"/>
      <c r="DC80" s="385"/>
      <c r="DD80" s="385"/>
      <c r="DE80" s="385"/>
      <c r="DF80" s="385"/>
      <c r="DG80" s="385"/>
      <c r="DH80" s="385"/>
      <c r="DI80" s="385"/>
      <c r="DJ80" s="385"/>
      <c r="DK80" s="385"/>
      <c r="DL80" s="385"/>
      <c r="DM80" s="385"/>
      <c r="DN80" s="385"/>
      <c r="DO80" s="385"/>
      <c r="DP80" s="385"/>
      <c r="DQ80" s="385"/>
      <c r="DR80" s="385"/>
      <c r="DS80" s="385"/>
      <c r="DT80" s="385"/>
      <c r="DU80" s="385"/>
      <c r="DV80" s="385"/>
      <c r="DW80" s="385"/>
      <c r="DX80" s="385"/>
      <c r="DY80" s="385"/>
      <c r="DZ80" s="385"/>
      <c r="EA80" s="385"/>
      <c r="EB80" s="385"/>
      <c r="EC80" s="385"/>
      <c r="ED80" s="385"/>
      <c r="EE80" s="385"/>
      <c r="EF80" s="385"/>
      <c r="EG80" s="385"/>
      <c r="EH80" s="385"/>
      <c r="EI80" s="385"/>
      <c r="EJ80" s="385"/>
      <c r="EK80" s="385"/>
      <c r="EL80" s="385"/>
      <c r="EM80" s="385"/>
      <c r="EN80" s="385"/>
      <c r="EO80" s="385"/>
      <c r="EP80" s="385"/>
      <c r="EQ80" s="385"/>
      <c r="ER80" s="385"/>
      <c r="ES80" s="385"/>
      <c r="ET80" s="385"/>
      <c r="EU80" s="385"/>
      <c r="EV80" s="385"/>
      <c r="EW80" s="385"/>
      <c r="EX80" s="385"/>
      <c r="EY80" s="385"/>
      <c r="EZ80" s="385"/>
      <c r="FA80" s="385"/>
      <c r="FB80" s="385"/>
      <c r="FC80" s="385"/>
      <c r="FD80" s="385"/>
      <c r="FE80" s="385"/>
      <c r="FF80" s="385"/>
      <c r="FG80" s="385"/>
      <c r="FH80" s="385"/>
      <c r="FI80" s="385"/>
      <c r="FJ80" s="385"/>
      <c r="FK80" s="385"/>
      <c r="FL80" s="385"/>
      <c r="FM80" s="385"/>
      <c r="FN80" s="385"/>
      <c r="FO80" s="385"/>
      <c r="FP80" s="385"/>
      <c r="FQ80" s="385"/>
      <c r="FR80" s="385"/>
      <c r="FS80" s="385"/>
      <c r="FT80" s="385"/>
      <c r="FU80" s="385"/>
      <c r="FV80" s="385"/>
      <c r="FW80" s="385"/>
      <c r="FX80" s="385"/>
      <c r="FY80" s="385"/>
      <c r="FZ80" s="385"/>
      <c r="GA80" s="385"/>
      <c r="GB80" s="385"/>
      <c r="GC80" s="385"/>
      <c r="GD80" s="385"/>
      <c r="GE80" s="385"/>
      <c r="GF80" s="385"/>
      <c r="GG80" s="385"/>
      <c r="GH80" s="385"/>
      <c r="GI80" s="385"/>
      <c r="GJ80" s="385"/>
      <c r="GK80" s="385"/>
      <c r="GL80" s="385"/>
      <c r="GM80" s="385"/>
      <c r="GN80" s="385"/>
      <c r="GO80" s="385"/>
      <c r="GP80" s="385"/>
      <c r="GQ80" s="385"/>
      <c r="GR80" s="385"/>
      <c r="GS80" s="385"/>
      <c r="GT80" s="385"/>
      <c r="GU80" s="385"/>
      <c r="GV80" s="385"/>
      <c r="GW80" s="385"/>
      <c r="GX80" s="385"/>
      <c r="GY80" s="385"/>
      <c r="GZ80" s="385"/>
      <c r="HA80" s="385"/>
      <c r="HB80" s="385"/>
      <c r="HC80" s="385"/>
      <c r="HD80" s="385"/>
      <c r="HE80" s="385"/>
      <c r="HF80" s="385"/>
      <c r="HG80" s="385"/>
      <c r="HH80" s="385"/>
      <c r="HI80" s="385"/>
      <c r="HJ80" s="385"/>
      <c r="HK80" s="385"/>
      <c r="HL80" s="385"/>
      <c r="HM80" s="385"/>
      <c r="HN80" s="385"/>
      <c r="HO80" s="385"/>
      <c r="HP80" s="385"/>
      <c r="HQ80" s="385"/>
      <c r="HR80" s="385"/>
      <c r="HS80" s="385"/>
      <c r="HT80" s="385"/>
      <c r="HU80" s="385"/>
      <c r="HV80" s="385"/>
      <c r="HW80" s="385"/>
      <c r="HX80" s="385"/>
      <c r="HY80" s="385"/>
      <c r="HZ80" s="385"/>
      <c r="IA80" s="385"/>
      <c r="IB80" s="385"/>
      <c r="IC80" s="385"/>
      <c r="ID80" s="385"/>
      <c r="IE80" s="385"/>
      <c r="IF80" s="385"/>
      <c r="IG80" s="385"/>
      <c r="IH80" s="385"/>
      <c r="II80" s="385"/>
      <c r="IJ80" s="385"/>
      <c r="IK80" s="385"/>
      <c r="IL80" s="385"/>
      <c r="IM80" s="385"/>
      <c r="IN80" s="385"/>
      <c r="IO80" s="385"/>
      <c r="IP80" s="385"/>
      <c r="IQ80" s="385"/>
      <c r="IR80" s="385"/>
      <c r="IS80" s="385"/>
      <c r="IT80" s="385"/>
      <c r="IU80" s="385"/>
      <c r="IV80" s="385"/>
    </row>
    <row r="81" spans="1:256" s="384" customFormat="1" ht="16.5">
      <c r="A81" s="405"/>
      <c r="E81" s="399"/>
      <c r="F81" s="399"/>
      <c r="G81" s="402"/>
      <c r="H81" s="399"/>
      <c r="I81" s="404"/>
      <c r="S81" s="385"/>
      <c r="T81" s="385"/>
      <c r="U81" s="385"/>
      <c r="V81" s="385"/>
      <c r="W81" s="385"/>
      <c r="X81" s="385"/>
      <c r="Y81" s="385"/>
      <c r="Z81" s="385"/>
      <c r="AA81" s="385"/>
      <c r="AB81" s="38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5"/>
      <c r="AY81" s="385"/>
      <c r="AZ81" s="385"/>
      <c r="BA81" s="385"/>
      <c r="BB81" s="385"/>
      <c r="BC81" s="385"/>
      <c r="BD81" s="385"/>
      <c r="BE81" s="385"/>
      <c r="BF81" s="385"/>
      <c r="BG81" s="385"/>
      <c r="BH81" s="385"/>
      <c r="BI81" s="385"/>
      <c r="BJ81" s="385"/>
      <c r="BK81" s="385"/>
      <c r="BL81" s="385"/>
      <c r="BM81" s="385"/>
      <c r="BN81" s="385"/>
      <c r="BO81" s="385"/>
      <c r="BP81" s="385"/>
      <c r="BQ81" s="385"/>
      <c r="BR81" s="385"/>
      <c r="BS81" s="385"/>
      <c r="BT81" s="385"/>
      <c r="BU81" s="385"/>
      <c r="BV81" s="385"/>
      <c r="BW81" s="385"/>
      <c r="BX81" s="385"/>
      <c r="BY81" s="385"/>
      <c r="BZ81" s="385"/>
      <c r="CA81" s="385"/>
      <c r="CB81" s="385"/>
      <c r="CC81" s="385"/>
      <c r="CD81" s="385"/>
      <c r="CE81" s="385"/>
      <c r="CF81" s="385"/>
      <c r="CG81" s="385"/>
      <c r="CH81" s="385"/>
      <c r="CI81" s="385"/>
      <c r="CJ81" s="385"/>
      <c r="CK81" s="385"/>
      <c r="CL81" s="385"/>
      <c r="CM81" s="385"/>
      <c r="CN81" s="385"/>
      <c r="CO81" s="385"/>
      <c r="CP81" s="385"/>
      <c r="CQ81" s="385"/>
      <c r="CR81" s="385"/>
      <c r="CS81" s="385"/>
      <c r="CT81" s="385"/>
      <c r="CU81" s="385"/>
      <c r="CV81" s="385"/>
      <c r="CW81" s="385"/>
      <c r="CX81" s="385"/>
      <c r="CY81" s="385"/>
      <c r="CZ81" s="385"/>
      <c r="DA81" s="385"/>
      <c r="DB81" s="385"/>
      <c r="DC81" s="385"/>
      <c r="DD81" s="385"/>
      <c r="DE81" s="385"/>
      <c r="DF81" s="385"/>
      <c r="DG81" s="385"/>
      <c r="DH81" s="385"/>
      <c r="DI81" s="385"/>
      <c r="DJ81" s="385"/>
      <c r="DK81" s="385"/>
      <c r="DL81" s="385"/>
      <c r="DM81" s="385"/>
      <c r="DN81" s="385"/>
      <c r="DO81" s="385"/>
      <c r="DP81" s="385"/>
      <c r="DQ81" s="385"/>
      <c r="DR81" s="385"/>
      <c r="DS81" s="385"/>
      <c r="DT81" s="385"/>
      <c r="DU81" s="385"/>
      <c r="DV81" s="385"/>
      <c r="DW81" s="385"/>
      <c r="DX81" s="385"/>
      <c r="DY81" s="385"/>
      <c r="DZ81" s="385"/>
      <c r="EA81" s="385"/>
      <c r="EB81" s="385"/>
      <c r="EC81" s="385"/>
      <c r="ED81" s="385"/>
      <c r="EE81" s="385"/>
      <c r="EF81" s="385"/>
      <c r="EG81" s="385"/>
      <c r="EH81" s="385"/>
      <c r="EI81" s="385"/>
      <c r="EJ81" s="385"/>
      <c r="EK81" s="385"/>
      <c r="EL81" s="385"/>
      <c r="EM81" s="385"/>
      <c r="EN81" s="385"/>
      <c r="EO81" s="385"/>
      <c r="EP81" s="385"/>
      <c r="EQ81" s="385"/>
      <c r="ER81" s="385"/>
      <c r="ES81" s="385"/>
      <c r="ET81" s="385"/>
      <c r="EU81" s="385"/>
      <c r="EV81" s="385"/>
      <c r="EW81" s="385"/>
      <c r="EX81" s="385"/>
      <c r="EY81" s="385"/>
      <c r="EZ81" s="385"/>
      <c r="FA81" s="385"/>
      <c r="FB81" s="385"/>
      <c r="FC81" s="385"/>
      <c r="FD81" s="385"/>
      <c r="FE81" s="385"/>
      <c r="FF81" s="385"/>
      <c r="FG81" s="385"/>
      <c r="FH81" s="385"/>
      <c r="FI81" s="385"/>
      <c r="FJ81" s="385"/>
      <c r="FK81" s="385"/>
      <c r="FL81" s="385"/>
      <c r="FM81" s="385"/>
      <c r="FN81" s="385"/>
      <c r="FO81" s="385"/>
      <c r="FP81" s="385"/>
      <c r="FQ81" s="385"/>
      <c r="FR81" s="385"/>
      <c r="FS81" s="385"/>
      <c r="FT81" s="385"/>
      <c r="FU81" s="385"/>
      <c r="FV81" s="385"/>
      <c r="FW81" s="385"/>
      <c r="FX81" s="385"/>
      <c r="FY81" s="385"/>
      <c r="FZ81" s="385"/>
      <c r="GA81" s="385"/>
      <c r="GB81" s="385"/>
      <c r="GC81" s="385"/>
      <c r="GD81" s="385"/>
      <c r="GE81" s="385"/>
      <c r="GF81" s="385"/>
      <c r="GG81" s="385"/>
      <c r="GH81" s="385"/>
      <c r="GI81" s="385"/>
      <c r="GJ81" s="385"/>
      <c r="GK81" s="385"/>
      <c r="GL81" s="385"/>
      <c r="GM81" s="385"/>
      <c r="GN81" s="385"/>
      <c r="GO81" s="385"/>
      <c r="GP81" s="385"/>
      <c r="GQ81" s="385"/>
      <c r="GR81" s="385"/>
      <c r="GS81" s="385"/>
      <c r="GT81" s="385"/>
      <c r="GU81" s="385"/>
      <c r="GV81" s="385"/>
      <c r="GW81" s="385"/>
      <c r="GX81" s="385"/>
      <c r="GY81" s="385"/>
      <c r="GZ81" s="385"/>
      <c r="HA81" s="385"/>
      <c r="HB81" s="385"/>
      <c r="HC81" s="385"/>
      <c r="HD81" s="385"/>
      <c r="HE81" s="385"/>
      <c r="HF81" s="385"/>
      <c r="HG81" s="385"/>
      <c r="HH81" s="385"/>
      <c r="HI81" s="385"/>
      <c r="HJ81" s="385"/>
      <c r="HK81" s="385"/>
      <c r="HL81" s="385"/>
      <c r="HM81" s="385"/>
      <c r="HN81" s="385"/>
      <c r="HO81" s="385"/>
      <c r="HP81" s="385"/>
      <c r="HQ81" s="385"/>
      <c r="HR81" s="385"/>
      <c r="HS81" s="385"/>
      <c r="HT81" s="385"/>
      <c r="HU81" s="385"/>
      <c r="HV81" s="385"/>
      <c r="HW81" s="385"/>
      <c r="HX81" s="385"/>
      <c r="HY81" s="385"/>
      <c r="HZ81" s="385"/>
      <c r="IA81" s="385"/>
      <c r="IB81" s="385"/>
      <c r="IC81" s="385"/>
      <c r="ID81" s="385"/>
      <c r="IE81" s="385"/>
      <c r="IF81" s="385"/>
      <c r="IG81" s="385"/>
      <c r="IH81" s="385"/>
      <c r="II81" s="385"/>
      <c r="IJ81" s="385"/>
      <c r="IK81" s="385"/>
      <c r="IL81" s="385"/>
      <c r="IM81" s="385"/>
      <c r="IN81" s="385"/>
      <c r="IO81" s="385"/>
      <c r="IP81" s="385"/>
      <c r="IQ81" s="385"/>
      <c r="IR81" s="385"/>
      <c r="IS81" s="385"/>
      <c r="IT81" s="385"/>
      <c r="IU81" s="385"/>
      <c r="IV81" s="385"/>
    </row>
    <row r="82" spans="1:256" s="384" customFormat="1" ht="16.5">
      <c r="A82" s="385"/>
      <c r="E82" s="399"/>
      <c r="F82" s="399"/>
      <c r="G82" s="399"/>
      <c r="H82" s="399"/>
      <c r="I82" s="399"/>
      <c r="S82" s="385"/>
      <c r="T82" s="385"/>
      <c r="U82" s="385"/>
      <c r="V82" s="385"/>
      <c r="W82" s="385"/>
      <c r="X82" s="385"/>
      <c r="Y82" s="385"/>
      <c r="Z82" s="385"/>
      <c r="AA82" s="385"/>
      <c r="AB82" s="385"/>
      <c r="AC82" s="385"/>
      <c r="AD82" s="385"/>
      <c r="AE82" s="385"/>
      <c r="AF82" s="385"/>
      <c r="AG82" s="385"/>
      <c r="AH82" s="385"/>
      <c r="AI82" s="385"/>
      <c r="AJ82" s="385"/>
      <c r="AK82" s="385"/>
      <c r="AL82" s="385"/>
      <c r="AM82" s="385"/>
      <c r="AN82" s="385"/>
      <c r="AO82" s="385"/>
      <c r="AP82" s="385"/>
      <c r="AQ82" s="385"/>
      <c r="AR82" s="385"/>
      <c r="AS82" s="385"/>
      <c r="AT82" s="385"/>
      <c r="AU82" s="385"/>
      <c r="AV82" s="385"/>
      <c r="AW82" s="385"/>
      <c r="AX82" s="385"/>
      <c r="AY82" s="385"/>
      <c r="AZ82" s="385"/>
      <c r="BA82" s="385"/>
      <c r="BB82" s="385"/>
      <c r="BC82" s="385"/>
      <c r="BD82" s="385"/>
      <c r="BE82" s="385"/>
      <c r="BF82" s="385"/>
      <c r="BG82" s="385"/>
      <c r="BH82" s="385"/>
      <c r="BI82" s="385"/>
      <c r="BJ82" s="385"/>
      <c r="BK82" s="385"/>
      <c r="BL82" s="385"/>
      <c r="BM82" s="385"/>
      <c r="BN82" s="385"/>
      <c r="BO82" s="385"/>
      <c r="BP82" s="385"/>
      <c r="BQ82" s="385"/>
      <c r="BR82" s="385"/>
      <c r="BS82" s="385"/>
      <c r="BT82" s="385"/>
      <c r="BU82" s="385"/>
      <c r="BV82" s="385"/>
      <c r="BW82" s="385"/>
      <c r="BX82" s="385"/>
      <c r="BY82" s="385"/>
      <c r="BZ82" s="385"/>
      <c r="CA82" s="385"/>
      <c r="CB82" s="385"/>
      <c r="CC82" s="385"/>
      <c r="CD82" s="385"/>
      <c r="CE82" s="385"/>
      <c r="CF82" s="385"/>
      <c r="CG82" s="385"/>
      <c r="CH82" s="385"/>
      <c r="CI82" s="385"/>
      <c r="CJ82" s="385"/>
      <c r="CK82" s="385"/>
      <c r="CL82" s="385"/>
      <c r="CM82" s="385"/>
      <c r="CN82" s="385"/>
      <c r="CO82" s="385"/>
      <c r="CP82" s="385"/>
      <c r="CQ82" s="385"/>
      <c r="CR82" s="385"/>
      <c r="CS82" s="385"/>
      <c r="CT82" s="385"/>
      <c r="CU82" s="385"/>
      <c r="CV82" s="385"/>
      <c r="CW82" s="385"/>
      <c r="CX82" s="385"/>
      <c r="CY82" s="385"/>
      <c r="CZ82" s="385"/>
      <c r="DA82" s="385"/>
      <c r="DB82" s="385"/>
      <c r="DC82" s="385"/>
      <c r="DD82" s="385"/>
      <c r="DE82" s="385"/>
      <c r="DF82" s="385"/>
      <c r="DG82" s="385"/>
      <c r="DH82" s="385"/>
      <c r="DI82" s="385"/>
      <c r="DJ82" s="385"/>
      <c r="DK82" s="385"/>
      <c r="DL82" s="385"/>
      <c r="DM82" s="385"/>
      <c r="DN82" s="385"/>
      <c r="DO82" s="385"/>
      <c r="DP82" s="385"/>
      <c r="DQ82" s="385"/>
      <c r="DR82" s="385"/>
      <c r="DS82" s="385"/>
      <c r="DT82" s="385"/>
      <c r="DU82" s="385"/>
      <c r="DV82" s="385"/>
      <c r="DW82" s="385"/>
      <c r="DX82" s="385"/>
      <c r="DY82" s="385"/>
      <c r="DZ82" s="385"/>
      <c r="EA82" s="385"/>
      <c r="EB82" s="385"/>
      <c r="EC82" s="385"/>
      <c r="ED82" s="385"/>
      <c r="EE82" s="385"/>
      <c r="EF82" s="385"/>
      <c r="EG82" s="385"/>
      <c r="EH82" s="385"/>
      <c r="EI82" s="385"/>
      <c r="EJ82" s="385"/>
      <c r="EK82" s="385"/>
      <c r="EL82" s="385"/>
      <c r="EM82" s="385"/>
      <c r="EN82" s="385"/>
      <c r="EO82" s="385"/>
      <c r="EP82" s="385"/>
      <c r="EQ82" s="385"/>
      <c r="ER82" s="385"/>
      <c r="ES82" s="385"/>
      <c r="ET82" s="385"/>
      <c r="EU82" s="385"/>
      <c r="EV82" s="385"/>
      <c r="EW82" s="385"/>
      <c r="EX82" s="385"/>
      <c r="EY82" s="385"/>
      <c r="EZ82" s="385"/>
      <c r="FA82" s="385"/>
      <c r="FB82" s="385"/>
      <c r="FC82" s="385"/>
      <c r="FD82" s="385"/>
      <c r="FE82" s="385"/>
      <c r="FF82" s="385"/>
      <c r="FG82" s="385"/>
      <c r="FH82" s="385"/>
      <c r="FI82" s="385"/>
      <c r="FJ82" s="385"/>
      <c r="FK82" s="385"/>
      <c r="FL82" s="385"/>
      <c r="FM82" s="385"/>
      <c r="FN82" s="385"/>
      <c r="FO82" s="385"/>
      <c r="FP82" s="385"/>
      <c r="FQ82" s="385"/>
      <c r="FR82" s="385"/>
      <c r="FS82" s="385"/>
      <c r="FT82" s="385"/>
      <c r="FU82" s="385"/>
      <c r="FV82" s="385"/>
      <c r="FW82" s="385"/>
      <c r="FX82" s="385"/>
      <c r="FY82" s="385"/>
      <c r="FZ82" s="385"/>
      <c r="GA82" s="385"/>
      <c r="GB82" s="385"/>
      <c r="GC82" s="385"/>
      <c r="GD82" s="385"/>
      <c r="GE82" s="385"/>
      <c r="GF82" s="385"/>
      <c r="GG82" s="385"/>
      <c r="GH82" s="385"/>
      <c r="GI82" s="385"/>
      <c r="GJ82" s="385"/>
      <c r="GK82" s="385"/>
      <c r="GL82" s="385"/>
      <c r="GM82" s="385"/>
      <c r="GN82" s="385"/>
      <c r="GO82" s="385"/>
      <c r="GP82" s="385"/>
      <c r="GQ82" s="385"/>
      <c r="GR82" s="385"/>
      <c r="GS82" s="385"/>
      <c r="GT82" s="385"/>
      <c r="GU82" s="385"/>
      <c r="GV82" s="385"/>
      <c r="GW82" s="385"/>
      <c r="GX82" s="385"/>
      <c r="GY82" s="385"/>
      <c r="GZ82" s="385"/>
      <c r="HA82" s="385"/>
      <c r="HB82" s="385"/>
      <c r="HC82" s="385"/>
      <c r="HD82" s="385"/>
      <c r="HE82" s="385"/>
      <c r="HF82" s="385"/>
      <c r="HG82" s="385"/>
      <c r="HH82" s="385"/>
      <c r="HI82" s="385"/>
      <c r="HJ82" s="385"/>
      <c r="HK82" s="385"/>
      <c r="HL82" s="385"/>
      <c r="HM82" s="385"/>
      <c r="HN82" s="385"/>
      <c r="HO82" s="385"/>
      <c r="HP82" s="385"/>
      <c r="HQ82" s="385"/>
      <c r="HR82" s="385"/>
      <c r="HS82" s="385"/>
      <c r="HT82" s="385"/>
      <c r="HU82" s="385"/>
      <c r="HV82" s="385"/>
      <c r="HW82" s="385"/>
      <c r="HX82" s="385"/>
      <c r="HY82" s="385"/>
      <c r="HZ82" s="385"/>
      <c r="IA82" s="385"/>
      <c r="IB82" s="385"/>
      <c r="IC82" s="385"/>
      <c r="ID82" s="385"/>
      <c r="IE82" s="385"/>
      <c r="IF82" s="385"/>
      <c r="IG82" s="385"/>
      <c r="IH82" s="385"/>
      <c r="II82" s="385"/>
      <c r="IJ82" s="385"/>
      <c r="IK82" s="385"/>
      <c r="IL82" s="385"/>
      <c r="IM82" s="385"/>
      <c r="IN82" s="385"/>
      <c r="IO82" s="385"/>
      <c r="IP82" s="385"/>
      <c r="IQ82" s="385"/>
      <c r="IR82" s="385"/>
      <c r="IS82" s="385"/>
      <c r="IT82" s="385"/>
      <c r="IU82" s="385"/>
      <c r="IV82" s="385"/>
    </row>
    <row r="83" spans="5:256" s="384" customFormat="1" ht="16.5">
      <c r="E83" s="399"/>
      <c r="F83" s="399"/>
      <c r="G83" s="399"/>
      <c r="H83" s="399"/>
      <c r="I83" s="399"/>
      <c r="S83" s="385"/>
      <c r="T83" s="385"/>
      <c r="U83" s="385"/>
      <c r="V83" s="385"/>
      <c r="W83" s="385"/>
      <c r="X83" s="385"/>
      <c r="Y83" s="385"/>
      <c r="Z83" s="385"/>
      <c r="AA83" s="385"/>
      <c r="AB83" s="385"/>
      <c r="AC83" s="385"/>
      <c r="AD83" s="385"/>
      <c r="AE83" s="385"/>
      <c r="AF83" s="385"/>
      <c r="AG83" s="385"/>
      <c r="AH83" s="385"/>
      <c r="AI83" s="385"/>
      <c r="AJ83" s="385"/>
      <c r="AK83" s="385"/>
      <c r="AL83" s="385"/>
      <c r="AM83" s="385"/>
      <c r="AN83" s="385"/>
      <c r="AO83" s="385"/>
      <c r="AP83" s="385"/>
      <c r="AQ83" s="385"/>
      <c r="AR83" s="385"/>
      <c r="AS83" s="385"/>
      <c r="AT83" s="385"/>
      <c r="AU83" s="385"/>
      <c r="AV83" s="385"/>
      <c r="AW83" s="385"/>
      <c r="AX83" s="385"/>
      <c r="AY83" s="385"/>
      <c r="AZ83" s="385"/>
      <c r="BA83" s="385"/>
      <c r="BB83" s="385"/>
      <c r="BC83" s="385"/>
      <c r="BD83" s="385"/>
      <c r="BE83" s="385"/>
      <c r="BF83" s="385"/>
      <c r="BG83" s="385"/>
      <c r="BH83" s="385"/>
      <c r="BI83" s="385"/>
      <c r="BJ83" s="385"/>
      <c r="BK83" s="385"/>
      <c r="BL83" s="385"/>
      <c r="BM83" s="385"/>
      <c r="BN83" s="385"/>
      <c r="BO83" s="385"/>
      <c r="BP83" s="385"/>
      <c r="BQ83" s="385"/>
      <c r="BR83" s="385"/>
      <c r="BS83" s="385"/>
      <c r="BT83" s="385"/>
      <c r="BU83" s="385"/>
      <c r="BV83" s="385"/>
      <c r="BW83" s="385"/>
      <c r="BX83" s="385"/>
      <c r="BY83" s="385"/>
      <c r="BZ83" s="385"/>
      <c r="CA83" s="385"/>
      <c r="CB83" s="385"/>
      <c r="CC83" s="385"/>
      <c r="CD83" s="385"/>
      <c r="CE83" s="385"/>
      <c r="CF83" s="385"/>
      <c r="CG83" s="385"/>
      <c r="CH83" s="385"/>
      <c r="CI83" s="385"/>
      <c r="CJ83" s="385"/>
      <c r="CK83" s="385"/>
      <c r="CL83" s="385"/>
      <c r="CM83" s="385"/>
      <c r="CN83" s="385"/>
      <c r="CO83" s="385"/>
      <c r="CP83" s="385"/>
      <c r="CQ83" s="385"/>
      <c r="CR83" s="385"/>
      <c r="CS83" s="385"/>
      <c r="CT83" s="385"/>
      <c r="CU83" s="385"/>
      <c r="CV83" s="385"/>
      <c r="CW83" s="385"/>
      <c r="CX83" s="385"/>
      <c r="CY83" s="385"/>
      <c r="CZ83" s="385"/>
      <c r="DA83" s="385"/>
      <c r="DB83" s="385"/>
      <c r="DC83" s="385"/>
      <c r="DD83" s="385"/>
      <c r="DE83" s="385"/>
      <c r="DF83" s="385"/>
      <c r="DG83" s="385"/>
      <c r="DH83" s="385"/>
      <c r="DI83" s="385"/>
      <c r="DJ83" s="385"/>
      <c r="DK83" s="385"/>
      <c r="DL83" s="385"/>
      <c r="DM83" s="385"/>
      <c r="DN83" s="385"/>
      <c r="DO83" s="385"/>
      <c r="DP83" s="385"/>
      <c r="DQ83" s="385"/>
      <c r="DR83" s="385"/>
      <c r="DS83" s="385"/>
      <c r="DT83" s="385"/>
      <c r="DU83" s="385"/>
      <c r="DV83" s="385"/>
      <c r="DW83" s="385"/>
      <c r="DX83" s="385"/>
      <c r="DY83" s="385"/>
      <c r="DZ83" s="385"/>
      <c r="EA83" s="385"/>
      <c r="EB83" s="385"/>
      <c r="EC83" s="385"/>
      <c r="ED83" s="385"/>
      <c r="EE83" s="385"/>
      <c r="EF83" s="385"/>
      <c r="EG83" s="385"/>
      <c r="EH83" s="385"/>
      <c r="EI83" s="385"/>
      <c r="EJ83" s="385"/>
      <c r="EK83" s="385"/>
      <c r="EL83" s="385"/>
      <c r="EM83" s="385"/>
      <c r="EN83" s="385"/>
      <c r="EO83" s="385"/>
      <c r="EP83" s="385"/>
      <c r="EQ83" s="385"/>
      <c r="ER83" s="385"/>
      <c r="ES83" s="385"/>
      <c r="ET83" s="385"/>
      <c r="EU83" s="385"/>
      <c r="EV83" s="385"/>
      <c r="EW83" s="385"/>
      <c r="EX83" s="385"/>
      <c r="EY83" s="385"/>
      <c r="EZ83" s="385"/>
      <c r="FA83" s="385"/>
      <c r="FB83" s="385"/>
      <c r="FC83" s="385"/>
      <c r="FD83" s="385"/>
      <c r="FE83" s="385"/>
      <c r="FF83" s="385"/>
      <c r="FG83" s="385"/>
      <c r="FH83" s="385"/>
      <c r="FI83" s="385"/>
      <c r="FJ83" s="385"/>
      <c r="FK83" s="385"/>
      <c r="FL83" s="385"/>
      <c r="FM83" s="385"/>
      <c r="FN83" s="385"/>
      <c r="FO83" s="385"/>
      <c r="FP83" s="385"/>
      <c r="FQ83" s="385"/>
      <c r="FR83" s="385"/>
      <c r="FS83" s="385"/>
      <c r="FT83" s="385"/>
      <c r="FU83" s="385"/>
      <c r="FV83" s="385"/>
      <c r="FW83" s="385"/>
      <c r="FX83" s="385"/>
      <c r="FY83" s="385"/>
      <c r="FZ83" s="385"/>
      <c r="GA83" s="385"/>
      <c r="GB83" s="385"/>
      <c r="GC83" s="385"/>
      <c r="GD83" s="385"/>
      <c r="GE83" s="385"/>
      <c r="GF83" s="385"/>
      <c r="GG83" s="385"/>
      <c r="GH83" s="385"/>
      <c r="GI83" s="385"/>
      <c r="GJ83" s="385"/>
      <c r="GK83" s="385"/>
      <c r="GL83" s="385"/>
      <c r="GM83" s="385"/>
      <c r="GN83" s="385"/>
      <c r="GO83" s="385"/>
      <c r="GP83" s="385"/>
      <c r="GQ83" s="385"/>
      <c r="GR83" s="385"/>
      <c r="GS83" s="385"/>
      <c r="GT83" s="385"/>
      <c r="GU83" s="385"/>
      <c r="GV83" s="385"/>
      <c r="GW83" s="385"/>
      <c r="GX83" s="385"/>
      <c r="GY83" s="385"/>
      <c r="GZ83" s="385"/>
      <c r="HA83" s="385"/>
      <c r="HB83" s="385"/>
      <c r="HC83" s="385"/>
      <c r="HD83" s="385"/>
      <c r="HE83" s="385"/>
      <c r="HF83" s="385"/>
      <c r="HG83" s="385"/>
      <c r="HH83" s="385"/>
      <c r="HI83" s="385"/>
      <c r="HJ83" s="385"/>
      <c r="HK83" s="385"/>
      <c r="HL83" s="385"/>
      <c r="HM83" s="385"/>
      <c r="HN83" s="385"/>
      <c r="HO83" s="385"/>
      <c r="HP83" s="385"/>
      <c r="HQ83" s="385"/>
      <c r="HR83" s="385"/>
      <c r="HS83" s="385"/>
      <c r="HT83" s="385"/>
      <c r="HU83" s="385"/>
      <c r="HV83" s="385"/>
      <c r="HW83" s="385"/>
      <c r="HX83" s="385"/>
      <c r="HY83" s="385"/>
      <c r="HZ83" s="385"/>
      <c r="IA83" s="385"/>
      <c r="IB83" s="385"/>
      <c r="IC83" s="385"/>
      <c r="ID83" s="385"/>
      <c r="IE83" s="385"/>
      <c r="IF83" s="385"/>
      <c r="IG83" s="385"/>
      <c r="IH83" s="385"/>
      <c r="II83" s="385"/>
      <c r="IJ83" s="385"/>
      <c r="IK83" s="385"/>
      <c r="IL83" s="385"/>
      <c r="IM83" s="385"/>
      <c r="IN83" s="385"/>
      <c r="IO83" s="385"/>
      <c r="IP83" s="385"/>
      <c r="IQ83" s="385"/>
      <c r="IR83" s="385"/>
      <c r="IS83" s="385"/>
      <c r="IT83" s="385"/>
      <c r="IU83" s="385"/>
      <c r="IV83" s="385"/>
    </row>
    <row r="84" spans="5:9" s="384" customFormat="1" ht="16.5">
      <c r="E84" s="399"/>
      <c r="F84" s="399"/>
      <c r="G84" s="399"/>
      <c r="H84" s="399"/>
      <c r="I84" s="399"/>
    </row>
    <row r="85" spans="5:9" s="384" customFormat="1" ht="16.5">
      <c r="E85" s="399"/>
      <c r="F85" s="399"/>
      <c r="G85" s="399"/>
      <c r="H85" s="399"/>
      <c r="I85" s="399"/>
    </row>
    <row r="86" spans="5:9" s="384" customFormat="1" ht="16.5">
      <c r="E86" s="399"/>
      <c r="F86" s="399"/>
      <c r="G86" s="399"/>
      <c r="H86" s="399"/>
      <c r="I86" s="399"/>
    </row>
    <row r="87" spans="1:9" s="384" customFormat="1" ht="16.5">
      <c r="A87" s="385"/>
      <c r="E87" s="399"/>
      <c r="F87" s="399"/>
      <c r="G87" s="399"/>
      <c r="H87" s="399"/>
      <c r="I87" s="399"/>
    </row>
    <row r="88" spans="1:9" s="384" customFormat="1" ht="16.5">
      <c r="A88" s="385"/>
      <c r="E88" s="399"/>
      <c r="F88" s="399"/>
      <c r="G88" s="399"/>
      <c r="H88" s="399"/>
      <c r="I88" s="399"/>
    </row>
    <row r="89" spans="1:9" s="384" customFormat="1" ht="16.5">
      <c r="A89" s="385"/>
      <c r="E89" s="399"/>
      <c r="F89" s="399"/>
      <c r="G89" s="399"/>
      <c r="H89" s="399"/>
      <c r="I89" s="399"/>
    </row>
    <row r="90" spans="1:9" s="384" customFormat="1" ht="16.5">
      <c r="A90" s="385"/>
      <c r="E90" s="399"/>
      <c r="F90" s="399"/>
      <c r="G90" s="399"/>
      <c r="H90" s="399"/>
      <c r="I90" s="399"/>
    </row>
    <row r="91" spans="1:9" s="384" customFormat="1" ht="16.5">
      <c r="A91" s="385"/>
      <c r="E91" s="399"/>
      <c r="F91" s="399"/>
      <c r="G91" s="399"/>
      <c r="H91" s="399"/>
      <c r="I91" s="399"/>
    </row>
    <row r="92" spans="1:9" s="384" customFormat="1" ht="16.5">
      <c r="A92" s="385"/>
      <c r="E92" s="399"/>
      <c r="F92" s="399"/>
      <c r="G92" s="399"/>
      <c r="H92" s="399"/>
      <c r="I92" s="399"/>
    </row>
    <row r="93" spans="1:9" s="384" customFormat="1" ht="16.5">
      <c r="A93" s="385"/>
      <c r="E93" s="399"/>
      <c r="F93" s="399"/>
      <c r="G93" s="399"/>
      <c r="H93" s="399"/>
      <c r="I93" s="399"/>
    </row>
    <row r="94" spans="1:9" s="384" customFormat="1" ht="16.5">
      <c r="A94" s="385"/>
      <c r="E94" s="399"/>
      <c r="F94" s="399"/>
      <c r="G94" s="399"/>
      <c r="H94" s="399"/>
      <c r="I94" s="399"/>
    </row>
    <row r="95" spans="1:9" s="384" customFormat="1" ht="16.5">
      <c r="A95" s="385"/>
      <c r="E95" s="399"/>
      <c r="F95" s="399"/>
      <c r="G95" s="399"/>
      <c r="H95" s="399"/>
      <c r="I95" s="399"/>
    </row>
    <row r="96" spans="1:9" s="384" customFormat="1" ht="16.5">
      <c r="A96" s="385"/>
      <c r="E96" s="399"/>
      <c r="F96" s="399"/>
      <c r="G96" s="399"/>
      <c r="H96" s="399"/>
      <c r="I96" s="399"/>
    </row>
    <row r="97" spans="1:9" s="384" customFormat="1" ht="16.5">
      <c r="A97" s="385"/>
      <c r="E97" s="399"/>
      <c r="F97" s="399"/>
      <c r="G97" s="399"/>
      <c r="H97" s="399"/>
      <c r="I97" s="399"/>
    </row>
    <row r="98" spans="1:9" s="384" customFormat="1" ht="16.5">
      <c r="A98" s="385"/>
      <c r="E98" s="399"/>
      <c r="F98" s="399"/>
      <c r="G98" s="399"/>
      <c r="H98" s="399"/>
      <c r="I98" s="399"/>
    </row>
    <row r="99" spans="1:9" s="384" customFormat="1" ht="16.5" hidden="1">
      <c r="A99" s="385" t="s">
        <v>327</v>
      </c>
      <c r="B99" s="384">
        <v>3</v>
      </c>
      <c r="E99" s="399"/>
      <c r="F99" s="399"/>
      <c r="G99" s="399"/>
      <c r="H99" s="399"/>
      <c r="I99" s="399"/>
    </row>
    <row r="100" spans="1:9" s="384" customFormat="1" ht="16.5" hidden="1">
      <c r="A100" s="385" t="s">
        <v>330</v>
      </c>
      <c r="B100" s="384">
        <v>4</v>
      </c>
      <c r="E100" s="399"/>
      <c r="F100" s="399"/>
      <c r="G100" s="399"/>
      <c r="H100" s="399"/>
      <c r="I100" s="399"/>
    </row>
    <row r="101" spans="1:9" s="384" customFormat="1" ht="16.5" hidden="1">
      <c r="A101" s="385" t="s">
        <v>328</v>
      </c>
      <c r="E101" s="399"/>
      <c r="F101" s="399"/>
      <c r="G101" s="399"/>
      <c r="H101" s="399"/>
      <c r="I101" s="399"/>
    </row>
    <row r="102" spans="1:9" s="384" customFormat="1" ht="16.5" hidden="1">
      <c r="A102" s="385" t="s">
        <v>329</v>
      </c>
      <c r="E102" s="399"/>
      <c r="F102" s="399"/>
      <c r="G102" s="399"/>
      <c r="H102" s="399"/>
      <c r="I102" s="399"/>
    </row>
    <row r="103" spans="1:9" s="384" customFormat="1" ht="16.5" hidden="1">
      <c r="A103" s="385"/>
      <c r="E103" s="399"/>
      <c r="F103" s="399"/>
      <c r="G103" s="399"/>
      <c r="H103" s="399"/>
      <c r="I103" s="399"/>
    </row>
    <row r="104" spans="1:9" s="384" customFormat="1" ht="16.5" hidden="1">
      <c r="A104" s="385"/>
      <c r="E104" s="399"/>
      <c r="F104" s="399"/>
      <c r="G104" s="399"/>
      <c r="H104" s="399"/>
      <c r="I104" s="399"/>
    </row>
    <row r="105" spans="1:9" s="384" customFormat="1" ht="16.5" hidden="1">
      <c r="A105" s="385"/>
      <c r="E105" s="399"/>
      <c r="F105" s="399"/>
      <c r="G105" s="399"/>
      <c r="H105" s="399"/>
      <c r="I105" s="399"/>
    </row>
    <row r="106" spans="1:9" s="384" customFormat="1" ht="16.5" hidden="1">
      <c r="A106" s="385"/>
      <c r="E106" s="399"/>
      <c r="F106" s="399"/>
      <c r="G106" s="399"/>
      <c r="H106" s="399"/>
      <c r="I106" s="399"/>
    </row>
    <row r="107" spans="1:9" s="384" customFormat="1" ht="16.5" hidden="1">
      <c r="A107" s="385"/>
      <c r="E107" s="399"/>
      <c r="F107" s="399"/>
      <c r="G107" s="399"/>
      <c r="H107" s="399"/>
      <c r="I107" s="399"/>
    </row>
    <row r="108" spans="1:9" s="384" customFormat="1" ht="16.5" hidden="1">
      <c r="A108" s="385"/>
      <c r="E108" s="399"/>
      <c r="F108" s="399"/>
      <c r="G108" s="399"/>
      <c r="H108" s="399"/>
      <c r="I108" s="399"/>
    </row>
    <row r="109" spans="1:9" s="384" customFormat="1" ht="16.5" hidden="1">
      <c r="A109" s="385"/>
      <c r="E109" s="399"/>
      <c r="F109" s="399"/>
      <c r="G109" s="399"/>
      <c r="H109" s="399"/>
      <c r="I109" s="399"/>
    </row>
    <row r="110" spans="1:9" s="384" customFormat="1" ht="16.5" hidden="1">
      <c r="A110" s="385"/>
      <c r="E110" s="399"/>
      <c r="F110" s="399"/>
      <c r="G110" s="399"/>
      <c r="H110" s="399"/>
      <c r="I110" s="399"/>
    </row>
    <row r="111" spans="1:9" s="384" customFormat="1" ht="16.5" hidden="1">
      <c r="A111" s="385"/>
      <c r="E111" s="399"/>
      <c r="F111" s="399"/>
      <c r="G111" s="399"/>
      <c r="H111" s="399"/>
      <c r="I111" s="399"/>
    </row>
    <row r="112" spans="1:12" s="384" customFormat="1" ht="16.5" hidden="1">
      <c r="A112" s="385"/>
      <c r="B112" s="385"/>
      <c r="C112" s="385"/>
      <c r="D112" s="385"/>
      <c r="E112" s="399"/>
      <c r="F112" s="399"/>
      <c r="G112" s="399"/>
      <c r="H112" s="399"/>
      <c r="I112" s="399"/>
      <c r="J112" s="385"/>
      <c r="K112" s="385"/>
      <c r="L112" s="385"/>
    </row>
    <row r="113" spans="5:9" ht="16.5" hidden="1">
      <c r="E113" s="399"/>
      <c r="F113" s="399"/>
      <c r="G113" s="399"/>
      <c r="H113" s="399"/>
      <c r="I113" s="399"/>
    </row>
    <row r="114" spans="5:9" ht="16.5" hidden="1">
      <c r="E114" s="399"/>
      <c r="F114" s="399"/>
      <c r="G114" s="399"/>
      <c r="H114" s="399"/>
      <c r="I114" s="399"/>
    </row>
    <row r="115" spans="5:9" ht="16.5" hidden="1">
      <c r="E115" s="399"/>
      <c r="F115" s="399"/>
      <c r="G115" s="399"/>
      <c r="H115" s="399"/>
      <c r="I115" s="399"/>
    </row>
    <row r="116" spans="5:9" ht="16.5" hidden="1">
      <c r="E116" s="399"/>
      <c r="F116" s="399"/>
      <c r="G116" s="399"/>
      <c r="H116" s="399"/>
      <c r="I116" s="399"/>
    </row>
    <row r="117" spans="5:9" ht="16.5" hidden="1">
      <c r="E117" s="399"/>
      <c r="F117" s="399"/>
      <c r="G117" s="399"/>
      <c r="H117" s="399"/>
      <c r="I117" s="399"/>
    </row>
    <row r="118" spans="5:9" ht="16.5" hidden="1">
      <c r="E118" s="399"/>
      <c r="F118" s="399"/>
      <c r="G118" s="399"/>
      <c r="H118" s="399"/>
      <c r="I118" s="399"/>
    </row>
    <row r="119" spans="5:9" ht="16.5" hidden="1">
      <c r="E119" s="399"/>
      <c r="F119" s="399"/>
      <c r="G119" s="399"/>
      <c r="H119" s="399"/>
      <c r="I119" s="399"/>
    </row>
    <row r="120" spans="5:9" ht="16.5" hidden="1">
      <c r="E120" s="399"/>
      <c r="F120" s="399"/>
      <c r="G120" s="399"/>
      <c r="H120" s="399"/>
      <c r="I120" s="399"/>
    </row>
    <row r="121" spans="5:9" ht="16.5" hidden="1">
      <c r="E121" s="399"/>
      <c r="F121" s="399"/>
      <c r="G121" s="399"/>
      <c r="H121" s="399"/>
      <c r="I121" s="399"/>
    </row>
    <row r="122" spans="5:9" ht="16.5" hidden="1">
      <c r="E122" s="399"/>
      <c r="F122" s="399"/>
      <c r="G122" s="399"/>
      <c r="H122" s="399"/>
      <c r="I122" s="399"/>
    </row>
    <row r="123" spans="5:6" ht="16.5" hidden="1">
      <c r="E123" s="399"/>
      <c r="F123" s="399"/>
    </row>
    <row r="124" ht="16.5" hidden="1"/>
    <row r="125" ht="16.5" hidden="1"/>
    <row r="126" ht="16.5" hidden="1"/>
    <row r="127" ht="16.5" hidden="1"/>
    <row r="128" ht="16.5" hidden="1"/>
    <row r="129" ht="16.5" hidden="1"/>
    <row r="130" ht="16.5" hidden="1"/>
    <row r="131" ht="16.5" hidden="1"/>
    <row r="132" ht="16.5" hidden="1"/>
    <row r="133" ht="16.5" hidden="1"/>
    <row r="134" ht="16.5" hidden="1"/>
    <row r="135" ht="16.5" hidden="1"/>
    <row r="136" ht="16.5" hidden="1"/>
    <row r="137" ht="16.5" hidden="1"/>
    <row r="138" ht="16.5" hidden="1"/>
    <row r="139" ht="16.5" hidden="1"/>
    <row r="140" ht="16.5" hidden="1"/>
    <row r="141" ht="16.5" hidden="1"/>
    <row r="142" ht="16.5" hidden="1"/>
    <row r="143" ht="16.5" hidden="1"/>
    <row r="144" ht="16.5" hidden="1"/>
    <row r="145" ht="16.5" hidden="1"/>
    <row r="146" ht="16.5" hidden="1"/>
    <row r="147" ht="16.5" hidden="1"/>
    <row r="148" ht="16.5" hidden="1"/>
    <row r="149" ht="16.5" hidden="1"/>
    <row r="150" ht="16.5" hidden="1"/>
    <row r="151" ht="16.5" hidden="1"/>
    <row r="152" ht="16.5" hidden="1"/>
    <row r="153" ht="16.5" hidden="1"/>
    <row r="154" ht="16.5" hidden="1"/>
    <row r="155" ht="16.5" hidden="1"/>
    <row r="156" ht="16.5" hidden="1"/>
    <row r="157" ht="16.5" hidden="1"/>
    <row r="158" ht="16.5" hidden="1"/>
    <row r="159" ht="16.5" hidden="1"/>
    <row r="160" ht="16.5" hidden="1"/>
    <row r="161" ht="16.5" hidden="1">
      <c r="A161" s="405" t="s">
        <v>72</v>
      </c>
    </row>
    <row r="162" ht="16.5" hidden="1"/>
    <row r="163" ht="16.5" hidden="1"/>
    <row r="164" ht="16.5" hidden="1"/>
    <row r="165" ht="16.5" hidden="1"/>
    <row r="166" ht="16.5" hidden="1"/>
    <row r="167" ht="16.5" hidden="1"/>
    <row r="168" ht="12.75" customHeight="1"/>
    <row r="169" ht="12.75" customHeight="1"/>
  </sheetData>
  <sheetProtection selectLockedCells="1" selectUnlockedCells="1"/>
  <mergeCells count="37">
    <mergeCell ref="C6:I6"/>
    <mergeCell ref="N34:N42"/>
    <mergeCell ref="D9:E9"/>
    <mergeCell ref="D10:E10"/>
    <mergeCell ref="D11:E11"/>
    <mergeCell ref="D12:E12"/>
    <mergeCell ref="D13:E13"/>
    <mergeCell ref="D14:E14"/>
    <mergeCell ref="D15:E15"/>
    <mergeCell ref="D16:E16"/>
    <mergeCell ref="D25:E25"/>
    <mergeCell ref="A63:A74"/>
    <mergeCell ref="A28:C29"/>
    <mergeCell ref="E28:G28"/>
    <mergeCell ref="H28:J28"/>
    <mergeCell ref="K28:M28"/>
    <mergeCell ref="A32:A50"/>
    <mergeCell ref="A51:A62"/>
    <mergeCell ref="A23:A25"/>
    <mergeCell ref="G24:H24"/>
    <mergeCell ref="G25:H25"/>
    <mergeCell ref="D19:E19"/>
    <mergeCell ref="D20:E20"/>
    <mergeCell ref="D21:E21"/>
    <mergeCell ref="D22:E22"/>
    <mergeCell ref="D23:E23"/>
    <mergeCell ref="D24:E24"/>
    <mergeCell ref="A7:M7"/>
    <mergeCell ref="A9:A15"/>
    <mergeCell ref="B10:B11"/>
    <mergeCell ref="B14:B15"/>
    <mergeCell ref="A16:A22"/>
    <mergeCell ref="B17:B18"/>
    <mergeCell ref="C17:C18"/>
    <mergeCell ref="D17:E18"/>
    <mergeCell ref="F9:G9"/>
    <mergeCell ref="F10:G10"/>
  </mergeCells>
  <hyperlinks>
    <hyperlink ref="G14:I14" r:id="rId1" display="http://www.proexport.com.co/VBeContent/logistica/NewsDetail.asp?ID=2118&amp;IDCompany=8"/>
    <hyperlink ref="J15" r:id="rId2" display="http://www.proexport.com.co/VBeContent/logistica/NewsDetail.asp?ID=2118&amp;IDCompany=8"/>
    <hyperlink ref="C73" r:id="rId3" display="COSTO DE LA DFI PAÍS IMPORTADOR"/>
  </hyperlinks>
  <printOptions horizontalCentered="1"/>
  <pageMargins left="0.35433070866141736" right="0.35433070866141736" top="0.3937007874015748" bottom="0.3937007874015748" header="0" footer="0"/>
  <pageSetup fitToHeight="1" fitToWidth="1" horizontalDpi="600" verticalDpi="600" orientation="portrait" scale="46" r:id="rId7"/>
  <rowBreaks count="1" manualBreakCount="1">
    <brk id="35" max="13" man="1"/>
  </rowBreaks>
  <colBreaks count="1" manualBreakCount="1">
    <brk id="5" max="80" man="1"/>
  </colBreaks>
  <drawing r:id="rId6"/>
  <legacyDrawing r:id="rId5"/>
</worksheet>
</file>

<file path=xl/worksheets/sheet3.xml><?xml version="1.0" encoding="utf-8"?>
<worksheet xmlns="http://schemas.openxmlformats.org/spreadsheetml/2006/main" xmlns:r="http://schemas.openxmlformats.org/officeDocument/2006/relationships">
  <dimension ref="A1:IV241"/>
  <sheetViews>
    <sheetView zoomScalePageLayoutView="0" workbookViewId="0" topLeftCell="A1">
      <selection activeCell="A7" sqref="A7:G7"/>
    </sheetView>
  </sheetViews>
  <sheetFormatPr defaultColWidth="11.421875" defaultRowHeight="12.75"/>
  <cols>
    <col min="1" max="1" width="2.8515625" style="159" customWidth="1"/>
    <col min="2" max="2" width="8.57421875" style="159" customWidth="1"/>
    <col min="3" max="3" width="56.57421875" style="159" customWidth="1"/>
    <col min="4" max="4" width="11.421875" style="159" customWidth="1"/>
    <col min="5" max="5" width="38.28125" style="159" customWidth="1"/>
    <col min="6" max="6" width="21.7109375" style="159" customWidth="1"/>
    <col min="7" max="16384" width="11.421875" style="159" customWidth="1"/>
  </cols>
  <sheetData>
    <row r="1" spans="1:256" ht="12.75">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row>
    <row r="2" spans="1:256" ht="12.7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row>
    <row r="3" spans="1:256" ht="12.7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row>
    <row r="4" spans="1:256" ht="12.7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6" ht="12.7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ht="12.7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ht="23.25">
      <c r="A7" s="608" t="s">
        <v>413</v>
      </c>
      <c r="B7" s="609"/>
      <c r="C7" s="609"/>
      <c r="D7" s="609"/>
      <c r="E7" s="609"/>
      <c r="F7" s="609"/>
      <c r="G7" s="609"/>
      <c r="H7" s="184"/>
      <c r="I7" s="184"/>
      <c r="J7" s="184"/>
      <c r="K7" s="184"/>
      <c r="L7" s="184"/>
      <c r="M7" s="184"/>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ht="12.75">
      <c r="A8" s="13"/>
      <c r="B8" s="13"/>
      <c r="C8" s="13"/>
      <c r="D8" s="13"/>
      <c r="E8" s="13"/>
      <c r="F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2:6" ht="21" thickBot="1">
      <c r="B9" s="344"/>
      <c r="C9" s="344"/>
      <c r="D9" s="344"/>
      <c r="E9" s="344"/>
      <c r="F9" s="344"/>
    </row>
    <row r="10" spans="2:6" ht="44.25" customHeight="1">
      <c r="B10" s="345" t="s">
        <v>354</v>
      </c>
      <c r="C10" s="346"/>
      <c r="D10" s="346"/>
      <c r="E10" s="346"/>
      <c r="F10" s="347"/>
    </row>
    <row r="11" spans="1:256" ht="15">
      <c r="A11" s="160"/>
      <c r="B11" s="161"/>
      <c r="C11" s="161"/>
      <c r="D11" s="161"/>
      <c r="E11" s="161"/>
      <c r="F11" s="161"/>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0"/>
      <c r="FZ11" s="160"/>
      <c r="GA11" s="160"/>
      <c r="GB11" s="160"/>
      <c r="GC11" s="160"/>
      <c r="GD11" s="160"/>
      <c r="GE11" s="160"/>
      <c r="GF11" s="160"/>
      <c r="GG11" s="160"/>
      <c r="GH11" s="160"/>
      <c r="GI11" s="160"/>
      <c r="GJ11" s="160"/>
      <c r="GK11" s="160"/>
      <c r="GL11" s="160"/>
      <c r="GM11" s="160"/>
      <c r="GN11" s="160"/>
      <c r="GO11" s="160"/>
      <c r="GP11" s="160"/>
      <c r="GQ11" s="160"/>
      <c r="GR11" s="160"/>
      <c r="GS11" s="160"/>
      <c r="GT11" s="160"/>
      <c r="GU11" s="160"/>
      <c r="GV11" s="160"/>
      <c r="GW11" s="160"/>
      <c r="GX11" s="160"/>
      <c r="GY11" s="160"/>
      <c r="GZ11" s="160"/>
      <c r="HA11" s="160"/>
      <c r="HB11" s="160"/>
      <c r="HC11" s="160"/>
      <c r="HD11" s="160"/>
      <c r="HE11" s="160"/>
      <c r="HF11" s="160"/>
      <c r="HG11" s="160"/>
      <c r="HH11" s="160"/>
      <c r="HI11" s="160"/>
      <c r="HJ11" s="160"/>
      <c r="HK11" s="160"/>
      <c r="HL11" s="160"/>
      <c r="HM11" s="160"/>
      <c r="HN11" s="160"/>
      <c r="HO11" s="160"/>
      <c r="HP11" s="160"/>
      <c r="HQ11" s="160"/>
      <c r="HR11" s="160"/>
      <c r="HS11" s="160"/>
      <c r="HT11" s="160"/>
      <c r="HU11" s="160"/>
      <c r="HV11" s="160"/>
      <c r="HW11" s="160"/>
      <c r="HX11" s="160"/>
      <c r="HY11" s="160"/>
      <c r="HZ11" s="160"/>
      <c r="IA11" s="160"/>
      <c r="IB11" s="160"/>
      <c r="IC11" s="160"/>
      <c r="ID11" s="160"/>
      <c r="IE11" s="160"/>
      <c r="IF11" s="160"/>
      <c r="IG11" s="160"/>
      <c r="IH11" s="160"/>
      <c r="II11" s="160"/>
      <c r="IJ11" s="160"/>
      <c r="IK11" s="160"/>
      <c r="IL11" s="160"/>
      <c r="IM11" s="160"/>
      <c r="IN11" s="160"/>
      <c r="IO11" s="160"/>
      <c r="IP11" s="160"/>
      <c r="IQ11" s="160"/>
      <c r="IR11" s="160"/>
      <c r="IS11" s="160"/>
      <c r="IT11" s="160"/>
      <c r="IU11" s="160"/>
      <c r="IV11" s="160"/>
    </row>
    <row r="12" spans="2:6" ht="25.5">
      <c r="B12" s="164" t="s">
        <v>86</v>
      </c>
      <c r="C12" s="164" t="s">
        <v>87</v>
      </c>
      <c r="D12" s="164" t="s">
        <v>88</v>
      </c>
      <c r="E12" s="164" t="s">
        <v>89</v>
      </c>
      <c r="F12" s="165" t="s">
        <v>90</v>
      </c>
    </row>
    <row r="13" spans="2:6" ht="12.75">
      <c r="B13" s="166" t="s">
        <v>91</v>
      </c>
      <c r="C13" s="170" t="s">
        <v>302</v>
      </c>
      <c r="D13" s="171"/>
      <c r="E13" s="171"/>
      <c r="F13" s="171">
        <v>1</v>
      </c>
    </row>
    <row r="14" spans="2:6" ht="12.75">
      <c r="B14" s="176" t="s">
        <v>92</v>
      </c>
      <c r="C14" s="167" t="s">
        <v>93</v>
      </c>
      <c r="D14" s="172"/>
      <c r="E14" s="172"/>
      <c r="F14" s="172"/>
    </row>
    <row r="15" spans="2:6" ht="25.5">
      <c r="B15" s="166" t="s">
        <v>94</v>
      </c>
      <c r="C15" s="173" t="s">
        <v>95</v>
      </c>
      <c r="D15" s="171"/>
      <c r="E15" s="171"/>
      <c r="F15" s="171"/>
    </row>
    <row r="16" spans="2:6" ht="25.5">
      <c r="B16" s="166" t="s">
        <v>96</v>
      </c>
      <c r="C16" s="173" t="s">
        <v>355</v>
      </c>
      <c r="D16" s="171"/>
      <c r="E16" s="171"/>
      <c r="F16" s="171"/>
    </row>
    <row r="17" spans="2:6" ht="12.75">
      <c r="B17" s="176" t="s">
        <v>98</v>
      </c>
      <c r="C17" s="167" t="s">
        <v>7</v>
      </c>
      <c r="D17" s="172"/>
      <c r="E17" s="172"/>
      <c r="F17" s="172"/>
    </row>
    <row r="18" spans="2:6" ht="25.5">
      <c r="B18" s="166" t="s">
        <v>99</v>
      </c>
      <c r="C18" s="173" t="s">
        <v>100</v>
      </c>
      <c r="D18" s="171"/>
      <c r="E18" s="171"/>
      <c r="F18" s="171"/>
    </row>
    <row r="19" spans="2:6" ht="25.5">
      <c r="B19" s="166" t="s">
        <v>101</v>
      </c>
      <c r="C19" s="173" t="s">
        <v>102</v>
      </c>
      <c r="D19" s="171"/>
      <c r="E19" s="171"/>
      <c r="F19" s="171"/>
    </row>
    <row r="20" spans="2:6" ht="25.5">
      <c r="B20" s="166" t="s">
        <v>103</v>
      </c>
      <c r="C20" s="173" t="s">
        <v>104</v>
      </c>
      <c r="D20" s="171"/>
      <c r="E20" s="171"/>
      <c r="F20" s="171"/>
    </row>
    <row r="21" spans="2:6" ht="25.5">
      <c r="B21" s="166" t="s">
        <v>105</v>
      </c>
      <c r="C21" s="173" t="s">
        <v>106</v>
      </c>
      <c r="D21" s="171"/>
      <c r="E21" s="171"/>
      <c r="F21" s="171"/>
    </row>
    <row r="22" spans="2:6" ht="38.25">
      <c r="B22" s="166" t="s">
        <v>107</v>
      </c>
      <c r="C22" s="173" t="s">
        <v>108</v>
      </c>
      <c r="D22" s="171"/>
      <c r="E22" s="171"/>
      <c r="F22" s="171"/>
    </row>
    <row r="23" spans="2:6" ht="25.5">
      <c r="B23" s="166" t="s">
        <v>109</v>
      </c>
      <c r="C23" s="173" t="s">
        <v>110</v>
      </c>
      <c r="D23" s="171"/>
      <c r="E23" s="171"/>
      <c r="F23" s="171"/>
    </row>
    <row r="24" spans="2:6" ht="12.75">
      <c r="B24" s="176" t="s">
        <v>111</v>
      </c>
      <c r="C24" s="167" t="s">
        <v>8</v>
      </c>
      <c r="D24" s="172"/>
      <c r="E24" s="172"/>
      <c r="F24" s="172"/>
    </row>
    <row r="25" spans="2:6" ht="25.5">
      <c r="B25" s="166" t="s">
        <v>112</v>
      </c>
      <c r="C25" s="173" t="s">
        <v>113</v>
      </c>
      <c r="D25" s="171"/>
      <c r="E25" s="171"/>
      <c r="F25" s="171"/>
    </row>
    <row r="26" spans="2:6" ht="25.5">
      <c r="B26" s="166" t="s">
        <v>114</v>
      </c>
      <c r="C26" s="173" t="s">
        <v>115</v>
      </c>
      <c r="D26" s="171"/>
      <c r="E26" s="171"/>
      <c r="F26" s="171"/>
    </row>
    <row r="27" spans="2:6" ht="25.5">
      <c r="B27" s="166" t="s">
        <v>116</v>
      </c>
      <c r="C27" s="173" t="s">
        <v>117</v>
      </c>
      <c r="D27" s="171"/>
      <c r="E27" s="171"/>
      <c r="F27" s="171"/>
    </row>
    <row r="28" spans="2:6" ht="38.25">
      <c r="B28" s="166" t="s">
        <v>118</v>
      </c>
      <c r="C28" s="173" t="s">
        <v>320</v>
      </c>
      <c r="D28" s="171"/>
      <c r="E28" s="171"/>
      <c r="F28" s="171"/>
    </row>
    <row r="29" spans="2:6" ht="25.5">
      <c r="B29" s="166" t="s">
        <v>120</v>
      </c>
      <c r="C29" s="173" t="s">
        <v>119</v>
      </c>
      <c r="D29" s="171"/>
      <c r="E29" s="171"/>
      <c r="F29" s="171"/>
    </row>
    <row r="30" spans="2:6" ht="25.5">
      <c r="B30" s="166" t="s">
        <v>319</v>
      </c>
      <c r="C30" s="173" t="s">
        <v>121</v>
      </c>
      <c r="D30" s="171"/>
      <c r="E30" s="171"/>
      <c r="F30" s="171"/>
    </row>
    <row r="31" spans="2:6" ht="12.75">
      <c r="B31" s="174">
        <v>13</v>
      </c>
      <c r="C31" s="167" t="s">
        <v>14</v>
      </c>
      <c r="D31" s="172"/>
      <c r="E31" s="172"/>
      <c r="F31" s="172"/>
    </row>
    <row r="32" spans="2:6" ht="25.5">
      <c r="B32" s="168" t="s">
        <v>231</v>
      </c>
      <c r="C32" s="173" t="s">
        <v>232</v>
      </c>
      <c r="D32" s="171"/>
      <c r="E32" s="171"/>
      <c r="F32" s="171"/>
    </row>
    <row r="33" spans="2:6" ht="25.5">
      <c r="B33" s="168" t="s">
        <v>233</v>
      </c>
      <c r="C33" s="173" t="s">
        <v>356</v>
      </c>
      <c r="D33" s="171"/>
      <c r="E33" s="171"/>
      <c r="F33" s="171"/>
    </row>
    <row r="34" spans="2:6" ht="25.5">
      <c r="B34" s="168" t="s">
        <v>235</v>
      </c>
      <c r="C34" s="173" t="s">
        <v>236</v>
      </c>
      <c r="D34" s="171"/>
      <c r="E34" s="171"/>
      <c r="F34" s="171"/>
    </row>
    <row r="35" spans="2:6" ht="25.5">
      <c r="B35" s="168" t="s">
        <v>237</v>
      </c>
      <c r="C35" s="173" t="s">
        <v>238</v>
      </c>
      <c r="D35" s="171"/>
      <c r="E35" s="171"/>
      <c r="F35" s="171"/>
    </row>
    <row r="36" spans="2:6" ht="25.5">
      <c r="B36" s="168" t="s">
        <v>239</v>
      </c>
      <c r="C36" s="173" t="s">
        <v>343</v>
      </c>
      <c r="D36" s="171"/>
      <c r="E36" s="171"/>
      <c r="F36" s="171"/>
    </row>
    <row r="37" spans="2:6" ht="38.25">
      <c r="B37" s="168" t="s">
        <v>240</v>
      </c>
      <c r="C37" s="173" t="s">
        <v>357</v>
      </c>
      <c r="D37" s="171"/>
      <c r="E37" s="171"/>
      <c r="F37" s="171"/>
    </row>
    <row r="38" spans="2:6" ht="12.75">
      <c r="B38" s="176" t="s">
        <v>122</v>
      </c>
      <c r="C38" s="167" t="s">
        <v>123</v>
      </c>
      <c r="D38" s="172"/>
      <c r="E38" s="172"/>
      <c r="F38" s="172"/>
    </row>
    <row r="39" spans="2:6" ht="25.5">
      <c r="B39" s="166" t="s">
        <v>124</v>
      </c>
      <c r="C39" s="173" t="s">
        <v>125</v>
      </c>
      <c r="D39" s="171"/>
      <c r="E39" s="171"/>
      <c r="F39" s="171"/>
    </row>
    <row r="40" spans="2:6" ht="25.5">
      <c r="B40" s="166" t="s">
        <v>126</v>
      </c>
      <c r="C40" s="173" t="s">
        <v>127</v>
      </c>
      <c r="D40" s="171"/>
      <c r="E40" s="171"/>
      <c r="F40" s="171"/>
    </row>
    <row r="41" spans="2:6" ht="25.5">
      <c r="B41" s="166" t="s">
        <v>128</v>
      </c>
      <c r="C41" s="173" t="s">
        <v>129</v>
      </c>
      <c r="D41" s="171"/>
      <c r="E41" s="171"/>
      <c r="F41" s="171"/>
    </row>
    <row r="42" spans="2:6" ht="25.5">
      <c r="B42" s="166" t="s">
        <v>130</v>
      </c>
      <c r="C42" s="173" t="s">
        <v>131</v>
      </c>
      <c r="D42" s="171"/>
      <c r="E42" s="171"/>
      <c r="F42" s="171"/>
    </row>
    <row r="43" spans="2:6" ht="25.5">
      <c r="B43" s="166" t="s">
        <v>132</v>
      </c>
      <c r="C43" s="173" t="s">
        <v>358</v>
      </c>
      <c r="D43" s="171"/>
      <c r="E43" s="171"/>
      <c r="F43" s="171"/>
    </row>
    <row r="44" spans="2:6" ht="25.5">
      <c r="B44" s="166" t="s">
        <v>134</v>
      </c>
      <c r="C44" s="173" t="s">
        <v>135</v>
      </c>
      <c r="D44" s="171"/>
      <c r="E44" s="171"/>
      <c r="F44" s="171"/>
    </row>
    <row r="45" spans="2:6" ht="25.5">
      <c r="B45" s="166" t="s">
        <v>136</v>
      </c>
      <c r="C45" s="173" t="s">
        <v>341</v>
      </c>
      <c r="D45" s="171"/>
      <c r="E45" s="171"/>
      <c r="F45" s="171"/>
    </row>
    <row r="46" spans="2:6" ht="51">
      <c r="B46" s="166" t="s">
        <v>137</v>
      </c>
      <c r="C46" s="173" t="s">
        <v>359</v>
      </c>
      <c r="D46" s="171"/>
      <c r="E46" s="171"/>
      <c r="F46" s="171"/>
    </row>
    <row r="47" spans="2:6" ht="25.5">
      <c r="B47" s="166" t="s">
        <v>139</v>
      </c>
      <c r="C47" s="173" t="s">
        <v>360</v>
      </c>
      <c r="D47" s="171"/>
      <c r="E47" s="171"/>
      <c r="F47" s="171"/>
    </row>
    <row r="48" spans="2:6" ht="12.75">
      <c r="B48" s="166" t="s">
        <v>141</v>
      </c>
      <c r="C48" s="173" t="s">
        <v>138</v>
      </c>
      <c r="D48" s="171"/>
      <c r="E48" s="171"/>
      <c r="F48" s="171"/>
    </row>
    <row r="49" spans="2:6" ht="25.5">
      <c r="B49" s="166" t="s">
        <v>143</v>
      </c>
      <c r="C49" s="173" t="s">
        <v>361</v>
      </c>
      <c r="D49" s="171"/>
      <c r="E49" s="171"/>
      <c r="F49" s="171"/>
    </row>
    <row r="50" spans="2:6" ht="25.5">
      <c r="B50" s="166" t="s">
        <v>145</v>
      </c>
      <c r="C50" s="173" t="s">
        <v>142</v>
      </c>
      <c r="D50" s="171"/>
      <c r="E50" s="171"/>
      <c r="F50" s="171"/>
    </row>
    <row r="51" spans="2:6" ht="25.5">
      <c r="B51" s="166" t="s">
        <v>147</v>
      </c>
      <c r="C51" s="173" t="s">
        <v>144</v>
      </c>
      <c r="D51" s="171"/>
      <c r="E51" s="171"/>
      <c r="F51" s="171"/>
    </row>
    <row r="52" spans="2:6" ht="25.5">
      <c r="B52" s="166" t="s">
        <v>149</v>
      </c>
      <c r="C52" s="173" t="s">
        <v>146</v>
      </c>
      <c r="D52" s="171"/>
      <c r="E52" s="171"/>
      <c r="F52" s="171"/>
    </row>
    <row r="53" spans="2:6" ht="12.75">
      <c r="B53" s="166" t="s">
        <v>151</v>
      </c>
      <c r="C53" s="173" t="s">
        <v>148</v>
      </c>
      <c r="D53" s="171"/>
      <c r="E53" s="171"/>
      <c r="F53" s="171"/>
    </row>
    <row r="54" spans="2:6" ht="25.5">
      <c r="B54" s="166" t="s">
        <v>153</v>
      </c>
      <c r="C54" s="173" t="s">
        <v>150</v>
      </c>
      <c r="D54" s="171"/>
      <c r="E54" s="171"/>
      <c r="F54" s="171"/>
    </row>
    <row r="55" spans="2:6" ht="25.5">
      <c r="B55" s="166" t="s">
        <v>155</v>
      </c>
      <c r="C55" s="173" t="s">
        <v>362</v>
      </c>
      <c r="D55" s="171"/>
      <c r="E55" s="171"/>
      <c r="F55" s="171"/>
    </row>
    <row r="56" spans="2:6" ht="12.75">
      <c r="B56" s="166" t="s">
        <v>157</v>
      </c>
      <c r="C56" s="173" t="s">
        <v>154</v>
      </c>
      <c r="D56" s="171"/>
      <c r="E56" s="171"/>
      <c r="F56" s="171"/>
    </row>
    <row r="57" spans="2:6" ht="12.75">
      <c r="B57" s="166" t="s">
        <v>363</v>
      </c>
      <c r="C57" s="173" t="s">
        <v>156</v>
      </c>
      <c r="D57" s="171"/>
      <c r="E57" s="171"/>
      <c r="F57" s="171"/>
    </row>
    <row r="58" spans="2:6" ht="12.75">
      <c r="B58" s="166" t="s">
        <v>364</v>
      </c>
      <c r="C58" s="173" t="s">
        <v>158</v>
      </c>
      <c r="D58" s="171"/>
      <c r="E58" s="171"/>
      <c r="F58" s="171"/>
    </row>
    <row r="59" spans="2:6" ht="12.75">
      <c r="B59" s="176" t="s">
        <v>159</v>
      </c>
      <c r="C59" s="167" t="s">
        <v>160</v>
      </c>
      <c r="D59" s="172"/>
      <c r="E59" s="172"/>
      <c r="F59" s="172"/>
    </row>
    <row r="60" spans="2:6" ht="25.5">
      <c r="B60" s="169" t="s">
        <v>161</v>
      </c>
      <c r="C60" s="173" t="s">
        <v>162</v>
      </c>
      <c r="D60" s="171"/>
      <c r="E60" s="171"/>
      <c r="F60" s="171"/>
    </row>
    <row r="61" spans="2:6" ht="25.5">
      <c r="B61" s="169" t="s">
        <v>163</v>
      </c>
      <c r="C61" s="173" t="s">
        <v>164</v>
      </c>
      <c r="D61" s="171"/>
      <c r="E61" s="171"/>
      <c r="F61" s="171"/>
    </row>
    <row r="62" spans="2:6" ht="25.5">
      <c r="B62" s="169" t="s">
        <v>165</v>
      </c>
      <c r="C62" s="173" t="s">
        <v>166</v>
      </c>
      <c r="D62" s="171"/>
      <c r="E62" s="171"/>
      <c r="F62" s="171"/>
    </row>
    <row r="63" spans="2:6" ht="25.5">
      <c r="B63" s="169" t="s">
        <v>167</v>
      </c>
      <c r="C63" s="173" t="s">
        <v>168</v>
      </c>
      <c r="D63" s="171"/>
      <c r="E63" s="171"/>
      <c r="F63" s="171"/>
    </row>
    <row r="64" spans="2:6" ht="25.5">
      <c r="B64" s="169" t="s">
        <v>169</v>
      </c>
      <c r="C64" s="173" t="s">
        <v>170</v>
      </c>
      <c r="D64" s="171"/>
      <c r="E64" s="171"/>
      <c r="F64" s="171"/>
    </row>
    <row r="65" spans="2:6" ht="25.5">
      <c r="B65" s="169" t="s">
        <v>171</v>
      </c>
      <c r="C65" s="173" t="s">
        <v>172</v>
      </c>
      <c r="D65" s="171"/>
      <c r="E65" s="171"/>
      <c r="F65" s="171"/>
    </row>
    <row r="66" spans="2:6" ht="25.5">
      <c r="B66" s="169" t="s">
        <v>365</v>
      </c>
      <c r="C66" s="173" t="s">
        <v>366</v>
      </c>
      <c r="D66" s="171"/>
      <c r="E66" s="171"/>
      <c r="F66" s="171"/>
    </row>
    <row r="67" spans="2:6" ht="25.5">
      <c r="B67" s="175" t="s">
        <v>173</v>
      </c>
      <c r="C67" s="167" t="s">
        <v>174</v>
      </c>
      <c r="D67" s="172"/>
      <c r="E67" s="172"/>
      <c r="F67" s="172"/>
    </row>
    <row r="68" spans="2:6" ht="25.5">
      <c r="B68" s="169" t="s">
        <v>175</v>
      </c>
      <c r="C68" s="173" t="s">
        <v>176</v>
      </c>
      <c r="D68" s="171"/>
      <c r="E68" s="171"/>
      <c r="F68" s="171"/>
    </row>
    <row r="69" spans="2:6" ht="25.5">
      <c r="B69" s="169" t="s">
        <v>177</v>
      </c>
      <c r="C69" s="173" t="s">
        <v>178</v>
      </c>
      <c r="D69" s="171"/>
      <c r="E69" s="171"/>
      <c r="F69" s="171"/>
    </row>
    <row r="70" spans="2:6" ht="12.75">
      <c r="B70" s="175" t="s">
        <v>179</v>
      </c>
      <c r="C70" s="167" t="s">
        <v>180</v>
      </c>
      <c r="D70" s="172"/>
      <c r="E70" s="172"/>
      <c r="F70" s="172"/>
    </row>
    <row r="71" spans="2:6" ht="25.5">
      <c r="B71" s="169" t="s">
        <v>181</v>
      </c>
      <c r="C71" s="173" t="s">
        <v>182</v>
      </c>
      <c r="D71" s="171"/>
      <c r="E71" s="171"/>
      <c r="F71" s="171"/>
    </row>
    <row r="72" spans="2:6" ht="12.75">
      <c r="B72" s="169" t="s">
        <v>183</v>
      </c>
      <c r="C72" s="173" t="s">
        <v>184</v>
      </c>
      <c r="D72" s="171"/>
      <c r="E72" s="171"/>
      <c r="F72" s="171"/>
    </row>
    <row r="73" spans="2:6" ht="25.5">
      <c r="B73" s="169" t="s">
        <v>185</v>
      </c>
      <c r="C73" s="173" t="s">
        <v>186</v>
      </c>
      <c r="D73" s="171"/>
      <c r="E73" s="171"/>
      <c r="F73" s="171"/>
    </row>
    <row r="74" spans="2:6" ht="25.5">
      <c r="B74" s="169" t="s">
        <v>187</v>
      </c>
      <c r="C74" s="173" t="s">
        <v>188</v>
      </c>
      <c r="D74" s="171"/>
      <c r="E74" s="171"/>
      <c r="F74" s="171"/>
    </row>
    <row r="75" spans="2:6" ht="38.25">
      <c r="B75" s="169" t="s">
        <v>189</v>
      </c>
      <c r="C75" s="173" t="s">
        <v>367</v>
      </c>
      <c r="D75" s="171"/>
      <c r="E75" s="171"/>
      <c r="F75" s="171"/>
    </row>
    <row r="76" spans="2:6" ht="51">
      <c r="B76" s="169" t="s">
        <v>191</v>
      </c>
      <c r="C76" s="173" t="s">
        <v>323</v>
      </c>
      <c r="D76" s="171"/>
      <c r="E76" s="171"/>
      <c r="F76" s="171"/>
    </row>
    <row r="77" spans="2:6" ht="12.75">
      <c r="B77" s="169" t="s">
        <v>322</v>
      </c>
      <c r="C77" s="173" t="s">
        <v>192</v>
      </c>
      <c r="D77" s="171"/>
      <c r="E77" s="171"/>
      <c r="F77" s="171"/>
    </row>
    <row r="78" spans="2:6" ht="25.5">
      <c r="B78" s="169" t="s">
        <v>368</v>
      </c>
      <c r="C78" s="173" t="s">
        <v>369</v>
      </c>
      <c r="D78" s="171"/>
      <c r="E78" s="171"/>
      <c r="F78" s="171"/>
    </row>
    <row r="79" spans="2:6" ht="25.5">
      <c r="B79" s="169" t="s">
        <v>370</v>
      </c>
      <c r="C79" s="173" t="s">
        <v>371</v>
      </c>
      <c r="D79" s="171"/>
      <c r="E79" s="171"/>
      <c r="F79" s="171"/>
    </row>
    <row r="80" spans="2:6" ht="38.25">
      <c r="B80" s="169" t="s">
        <v>372</v>
      </c>
      <c r="C80" s="173" t="s">
        <v>373</v>
      </c>
      <c r="D80" s="171"/>
      <c r="E80" s="171"/>
      <c r="F80" s="171"/>
    </row>
    <row r="81" spans="2:6" ht="12.75">
      <c r="B81" s="175" t="s">
        <v>193</v>
      </c>
      <c r="C81" s="167" t="s">
        <v>194</v>
      </c>
      <c r="D81" s="172"/>
      <c r="E81" s="172"/>
      <c r="F81" s="172"/>
    </row>
    <row r="82" spans="2:6" ht="12.75">
      <c r="B82" s="169" t="s">
        <v>195</v>
      </c>
      <c r="C82" s="173" t="s">
        <v>196</v>
      </c>
      <c r="D82" s="171"/>
      <c r="E82" s="171"/>
      <c r="F82" s="171"/>
    </row>
    <row r="83" spans="2:6" ht="12.75">
      <c r="B83" s="169" t="s">
        <v>197</v>
      </c>
      <c r="C83" s="173" t="s">
        <v>374</v>
      </c>
      <c r="D83" s="171"/>
      <c r="E83" s="171"/>
      <c r="F83" s="171"/>
    </row>
    <row r="84" spans="2:6" ht="25.5">
      <c r="B84" s="169" t="s">
        <v>199</v>
      </c>
      <c r="C84" s="173" t="s">
        <v>198</v>
      </c>
      <c r="D84" s="171"/>
      <c r="E84" s="171"/>
      <c r="F84" s="171"/>
    </row>
    <row r="85" spans="2:6" ht="25.5">
      <c r="B85" s="169" t="s">
        <v>375</v>
      </c>
      <c r="C85" s="173" t="s">
        <v>266</v>
      </c>
      <c r="D85" s="171"/>
      <c r="E85" s="171"/>
      <c r="F85" s="171"/>
    </row>
    <row r="86" spans="2:6" ht="25.5">
      <c r="B86" s="169" t="s">
        <v>376</v>
      </c>
      <c r="C86" s="173" t="s">
        <v>135</v>
      </c>
      <c r="D86" s="171"/>
      <c r="E86" s="171"/>
      <c r="F86" s="171"/>
    </row>
    <row r="87" spans="2:6" ht="12.75">
      <c r="B87" s="169" t="s">
        <v>377</v>
      </c>
      <c r="C87" s="173" t="s">
        <v>192</v>
      </c>
      <c r="D87" s="171"/>
      <c r="E87" s="171"/>
      <c r="F87" s="171"/>
    </row>
    <row r="88" spans="2:6" ht="12.75">
      <c r="B88" s="175" t="s">
        <v>200</v>
      </c>
      <c r="C88" s="167" t="s">
        <v>12</v>
      </c>
      <c r="D88" s="172"/>
      <c r="E88" s="172"/>
      <c r="F88" s="172"/>
    </row>
    <row r="89" spans="2:6" ht="25.5">
      <c r="B89" s="169" t="s">
        <v>201</v>
      </c>
      <c r="C89" s="173" t="s">
        <v>202</v>
      </c>
      <c r="D89" s="171"/>
      <c r="E89" s="171"/>
      <c r="F89" s="171"/>
    </row>
    <row r="90" spans="2:6" ht="12.75">
      <c r="B90" s="169" t="s">
        <v>203</v>
      </c>
      <c r="C90" s="173" t="s">
        <v>204</v>
      </c>
      <c r="D90" s="171"/>
      <c r="E90" s="171"/>
      <c r="F90" s="171"/>
    </row>
    <row r="91" spans="2:6" ht="12.75">
      <c r="B91" s="174">
        <v>10</v>
      </c>
      <c r="C91" s="167" t="s">
        <v>205</v>
      </c>
      <c r="D91" s="172"/>
      <c r="E91" s="172"/>
      <c r="F91" s="172"/>
    </row>
    <row r="92" spans="2:6" ht="25.5">
      <c r="B92" s="168" t="s">
        <v>206</v>
      </c>
      <c r="C92" s="173" t="s">
        <v>207</v>
      </c>
      <c r="D92" s="171"/>
      <c r="E92" s="171"/>
      <c r="F92" s="171"/>
    </row>
    <row r="93" spans="2:6" ht="25.5">
      <c r="B93" s="168" t="s">
        <v>208</v>
      </c>
      <c r="C93" s="173" t="s">
        <v>378</v>
      </c>
      <c r="D93" s="171"/>
      <c r="E93" s="171"/>
      <c r="F93" s="171"/>
    </row>
    <row r="94" spans="2:6" ht="38.25">
      <c r="B94" s="168" t="s">
        <v>210</v>
      </c>
      <c r="C94" s="173" t="s">
        <v>379</v>
      </c>
      <c r="D94" s="171"/>
      <c r="E94" s="171"/>
      <c r="F94" s="171"/>
    </row>
    <row r="95" spans="2:6" ht="25.5">
      <c r="B95" s="168" t="s">
        <v>380</v>
      </c>
      <c r="C95" s="173" t="s">
        <v>381</v>
      </c>
      <c r="D95" s="171"/>
      <c r="E95" s="171"/>
      <c r="F95" s="171"/>
    </row>
    <row r="96" spans="2:6" ht="51">
      <c r="B96" s="168" t="s">
        <v>382</v>
      </c>
      <c r="C96" s="173" t="s">
        <v>383</v>
      </c>
      <c r="D96" s="171"/>
      <c r="E96" s="171"/>
      <c r="F96" s="171"/>
    </row>
    <row r="97" spans="2:6" ht="12.75">
      <c r="B97" s="174">
        <v>11</v>
      </c>
      <c r="C97" s="167" t="s">
        <v>212</v>
      </c>
      <c r="D97" s="172"/>
      <c r="E97" s="172"/>
      <c r="F97" s="172"/>
    </row>
    <row r="98" spans="2:6" ht="38.25">
      <c r="B98" s="168" t="s">
        <v>213</v>
      </c>
      <c r="C98" s="173" t="s">
        <v>384</v>
      </c>
      <c r="D98" s="171"/>
      <c r="E98" s="171"/>
      <c r="F98" s="171"/>
    </row>
    <row r="99" spans="2:6" ht="25.5">
      <c r="B99" s="168" t="s">
        <v>215</v>
      </c>
      <c r="C99" s="173" t="s">
        <v>216</v>
      </c>
      <c r="D99" s="171"/>
      <c r="E99" s="171"/>
      <c r="F99" s="171"/>
    </row>
    <row r="100" spans="2:6" ht="25.5">
      <c r="B100" s="168" t="s">
        <v>385</v>
      </c>
      <c r="C100" s="173" t="s">
        <v>386</v>
      </c>
      <c r="D100" s="171"/>
      <c r="E100" s="171"/>
      <c r="F100" s="171"/>
    </row>
    <row r="101" spans="2:6" ht="12.75">
      <c r="B101" s="174">
        <v>12</v>
      </c>
      <c r="C101" s="167" t="s">
        <v>217</v>
      </c>
      <c r="D101" s="172"/>
      <c r="E101" s="172"/>
      <c r="F101" s="172"/>
    </row>
    <row r="102" spans="2:6" ht="25.5">
      <c r="B102" s="168" t="s">
        <v>218</v>
      </c>
      <c r="C102" s="173" t="s">
        <v>387</v>
      </c>
      <c r="D102" s="171"/>
      <c r="E102" s="171"/>
      <c r="F102" s="171"/>
    </row>
    <row r="103" spans="2:6" ht="25.5">
      <c r="B103" s="168" t="s">
        <v>220</v>
      </c>
      <c r="C103" s="173" t="s">
        <v>221</v>
      </c>
      <c r="D103" s="171"/>
      <c r="E103" s="171"/>
      <c r="F103" s="171"/>
    </row>
    <row r="104" spans="2:6" ht="25.5">
      <c r="B104" s="168" t="s">
        <v>222</v>
      </c>
      <c r="C104" s="173" t="s">
        <v>388</v>
      </c>
      <c r="D104" s="171"/>
      <c r="E104" s="171"/>
      <c r="F104" s="171"/>
    </row>
    <row r="105" spans="2:6" ht="25.5">
      <c r="B105" s="168" t="s">
        <v>223</v>
      </c>
      <c r="C105" s="173" t="s">
        <v>389</v>
      </c>
      <c r="D105" s="171"/>
      <c r="E105" s="171"/>
      <c r="F105" s="171"/>
    </row>
    <row r="106" spans="2:6" ht="38.25">
      <c r="B106" s="168" t="s">
        <v>225</v>
      </c>
      <c r="C106" s="173" t="s">
        <v>390</v>
      </c>
      <c r="D106" s="171"/>
      <c r="E106" s="171"/>
      <c r="F106" s="171"/>
    </row>
    <row r="107" spans="2:6" ht="25.5">
      <c r="B107" s="168" t="s">
        <v>227</v>
      </c>
      <c r="C107" s="173" t="s">
        <v>226</v>
      </c>
      <c r="D107" s="171"/>
      <c r="E107" s="171"/>
      <c r="F107" s="171"/>
    </row>
    <row r="108" spans="2:6" ht="25.5">
      <c r="B108" s="168" t="s">
        <v>229</v>
      </c>
      <c r="C108" s="173" t="s">
        <v>228</v>
      </c>
      <c r="D108" s="171"/>
      <c r="E108" s="171"/>
      <c r="F108" s="171"/>
    </row>
    <row r="109" spans="2:6" ht="25.5">
      <c r="B109" s="168" t="s">
        <v>391</v>
      </c>
      <c r="C109" s="173" t="s">
        <v>230</v>
      </c>
      <c r="D109" s="171"/>
      <c r="E109" s="171"/>
      <c r="F109" s="171"/>
    </row>
    <row r="110" spans="2:6" ht="12.75">
      <c r="B110" s="174">
        <v>14</v>
      </c>
      <c r="C110" s="167" t="s">
        <v>42</v>
      </c>
      <c r="D110" s="172"/>
      <c r="E110" s="172"/>
      <c r="F110" s="172"/>
    </row>
    <row r="111" spans="2:6" ht="25.5">
      <c r="B111" s="168" t="s">
        <v>242</v>
      </c>
      <c r="C111" s="173" t="s">
        <v>243</v>
      </c>
      <c r="D111" s="171"/>
      <c r="E111" s="171"/>
      <c r="F111" s="171"/>
    </row>
    <row r="112" spans="2:6" ht="25.5">
      <c r="B112" s="168" t="s">
        <v>244</v>
      </c>
      <c r="C112" s="173" t="s">
        <v>245</v>
      </c>
      <c r="D112" s="171"/>
      <c r="E112" s="171"/>
      <c r="F112" s="171"/>
    </row>
    <row r="113" spans="2:6" ht="25.5">
      <c r="B113" s="168" t="s">
        <v>246</v>
      </c>
      <c r="C113" s="173" t="s">
        <v>392</v>
      </c>
      <c r="D113" s="171"/>
      <c r="E113" s="171"/>
      <c r="F113" s="171"/>
    </row>
    <row r="114" spans="2:6" ht="25.5">
      <c r="B114" s="168" t="s">
        <v>247</v>
      </c>
      <c r="C114" s="173" t="s">
        <v>248</v>
      </c>
      <c r="D114" s="171"/>
      <c r="E114" s="171"/>
      <c r="F114" s="171"/>
    </row>
    <row r="115" spans="2:6" ht="25.5">
      <c r="B115" s="168" t="s">
        <v>249</v>
      </c>
      <c r="C115" s="173" t="s">
        <v>250</v>
      </c>
      <c r="D115" s="171"/>
      <c r="E115" s="171"/>
      <c r="F115" s="171"/>
    </row>
    <row r="116" spans="2:6" ht="25.5">
      <c r="B116" s="168" t="s">
        <v>251</v>
      </c>
      <c r="C116" s="173" t="s">
        <v>252</v>
      </c>
      <c r="D116" s="171"/>
      <c r="E116" s="171"/>
      <c r="F116" s="171"/>
    </row>
    <row r="117" spans="2:6" ht="25.5">
      <c r="B117" s="168" t="s">
        <v>253</v>
      </c>
      <c r="C117" s="173" t="s">
        <v>254</v>
      </c>
      <c r="D117" s="171"/>
      <c r="E117" s="171"/>
      <c r="F117" s="171"/>
    </row>
    <row r="118" spans="2:6" ht="25.5">
      <c r="B118" s="168" t="s">
        <v>255</v>
      </c>
      <c r="C118" s="173" t="s">
        <v>256</v>
      </c>
      <c r="D118" s="171"/>
      <c r="E118" s="171"/>
      <c r="F118" s="171"/>
    </row>
    <row r="119" spans="2:6" ht="25.5">
      <c r="B119" s="168" t="s">
        <v>257</v>
      </c>
      <c r="C119" s="173" t="s">
        <v>345</v>
      </c>
      <c r="D119" s="171"/>
      <c r="E119" s="171"/>
      <c r="F119" s="171"/>
    </row>
    <row r="120" spans="2:6" ht="25.5">
      <c r="B120" s="168" t="s">
        <v>258</v>
      </c>
      <c r="C120" s="173" t="s">
        <v>259</v>
      </c>
      <c r="D120" s="171"/>
      <c r="E120" s="171"/>
      <c r="F120" s="171"/>
    </row>
    <row r="121" spans="2:6" ht="25.5">
      <c r="B121" s="168" t="s">
        <v>260</v>
      </c>
      <c r="C121" s="173" t="s">
        <v>346</v>
      </c>
      <c r="D121" s="171"/>
      <c r="E121" s="171"/>
      <c r="F121" s="171"/>
    </row>
    <row r="122" spans="2:6" ht="25.5">
      <c r="B122" s="168" t="s">
        <v>261</v>
      </c>
      <c r="C122" s="173" t="s">
        <v>262</v>
      </c>
      <c r="D122" s="171"/>
      <c r="E122" s="171"/>
      <c r="F122" s="171"/>
    </row>
    <row r="123" spans="2:6" ht="25.5">
      <c r="B123" s="168" t="s">
        <v>263</v>
      </c>
      <c r="C123" s="173" t="s">
        <v>264</v>
      </c>
      <c r="D123" s="171"/>
      <c r="E123" s="171"/>
      <c r="F123" s="171"/>
    </row>
    <row r="124" spans="2:6" ht="12.75">
      <c r="B124" s="174">
        <v>15</v>
      </c>
      <c r="C124" s="167" t="s">
        <v>44</v>
      </c>
      <c r="D124" s="172"/>
      <c r="E124" s="172"/>
      <c r="F124" s="172"/>
    </row>
    <row r="125" spans="2:6" ht="25.5">
      <c r="B125" s="168" t="s">
        <v>265</v>
      </c>
      <c r="C125" s="173" t="s">
        <v>266</v>
      </c>
      <c r="D125" s="171"/>
      <c r="E125" s="171"/>
      <c r="F125" s="171"/>
    </row>
    <row r="126" spans="2:6" ht="25.5">
      <c r="B126" s="168" t="s">
        <v>267</v>
      </c>
      <c r="C126" s="173" t="s">
        <v>268</v>
      </c>
      <c r="D126" s="171"/>
      <c r="E126" s="171"/>
      <c r="F126" s="171"/>
    </row>
    <row r="127" spans="2:6" ht="25.5">
      <c r="B127" s="168" t="s">
        <v>269</v>
      </c>
      <c r="C127" s="173" t="s">
        <v>270</v>
      </c>
      <c r="D127" s="171"/>
      <c r="E127" s="171"/>
      <c r="F127" s="171"/>
    </row>
    <row r="128" spans="2:6" ht="12.75">
      <c r="B128" s="174">
        <v>16</v>
      </c>
      <c r="C128" s="167" t="s">
        <v>271</v>
      </c>
      <c r="D128" s="172"/>
      <c r="E128" s="172"/>
      <c r="F128" s="172"/>
    </row>
    <row r="129" spans="2:6" ht="25.5">
      <c r="B129" s="168" t="s">
        <v>272</v>
      </c>
      <c r="C129" s="173" t="s">
        <v>273</v>
      </c>
      <c r="D129" s="171"/>
      <c r="E129" s="171"/>
      <c r="F129" s="171"/>
    </row>
    <row r="130" spans="2:6" ht="25.5">
      <c r="B130" s="168" t="s">
        <v>274</v>
      </c>
      <c r="C130" s="173" t="s">
        <v>275</v>
      </c>
      <c r="D130" s="171"/>
      <c r="E130" s="171"/>
      <c r="F130" s="171"/>
    </row>
    <row r="131" spans="2:6" ht="25.5">
      <c r="B131" s="168" t="s">
        <v>276</v>
      </c>
      <c r="C131" s="173" t="s">
        <v>277</v>
      </c>
      <c r="D131" s="171"/>
      <c r="E131" s="171"/>
      <c r="F131" s="171"/>
    </row>
    <row r="132" spans="2:6" ht="12.75">
      <c r="B132" s="174">
        <v>17</v>
      </c>
      <c r="C132" s="167" t="s">
        <v>278</v>
      </c>
      <c r="D132" s="172"/>
      <c r="E132" s="172"/>
      <c r="F132" s="172"/>
    </row>
    <row r="133" spans="2:6" ht="25.5">
      <c r="B133" s="168" t="s">
        <v>279</v>
      </c>
      <c r="C133" s="173" t="s">
        <v>280</v>
      </c>
      <c r="D133" s="171"/>
      <c r="E133" s="171"/>
      <c r="F133" s="171"/>
    </row>
    <row r="134" spans="2:6" ht="25.5">
      <c r="B134" s="168" t="s">
        <v>281</v>
      </c>
      <c r="C134" s="173" t="s">
        <v>282</v>
      </c>
      <c r="D134" s="171"/>
      <c r="E134" s="171"/>
      <c r="F134" s="171"/>
    </row>
    <row r="135" spans="2:6" ht="25.5">
      <c r="B135" s="168" t="s">
        <v>283</v>
      </c>
      <c r="C135" s="173" t="s">
        <v>284</v>
      </c>
      <c r="D135" s="171"/>
      <c r="E135" s="171"/>
      <c r="F135" s="171"/>
    </row>
    <row r="136" spans="2:6" ht="12.75">
      <c r="B136" s="162"/>
      <c r="D136" s="163"/>
      <c r="E136" s="163"/>
      <c r="F136" s="163"/>
    </row>
    <row r="137" spans="4:6" ht="12.75">
      <c r="D137" s="163"/>
      <c r="E137" s="163"/>
      <c r="F137" s="163"/>
    </row>
    <row r="138" spans="1:256" ht="16.5">
      <c r="A138" s="401" t="s">
        <v>412</v>
      </c>
      <c r="B138" s="384"/>
      <c r="C138" s="397"/>
      <c r="D138" s="13"/>
      <c r="E138" s="157"/>
      <c r="F138" s="157"/>
      <c r="G138" s="25"/>
      <c r="H138" s="25"/>
      <c r="I138" s="25"/>
      <c r="J138" s="13"/>
      <c r="K138" s="13"/>
      <c r="L138" s="13"/>
      <c r="M138" s="13"/>
      <c r="N138" s="13"/>
      <c r="O138" s="13"/>
      <c r="P138" s="13"/>
      <c r="Q138" s="13"/>
      <c r="R138" s="13"/>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14"/>
      <c r="IU138" s="14"/>
      <c r="IV138" s="14"/>
    </row>
    <row r="139" spans="1:256" ht="18">
      <c r="A139" s="46"/>
      <c r="B139" s="13"/>
      <c r="C139" s="13"/>
      <c r="D139" s="13"/>
      <c r="E139" s="25"/>
      <c r="F139" s="25"/>
      <c r="G139" s="177"/>
      <c r="H139" s="177"/>
      <c r="I139" s="178"/>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c r="IH139" s="13"/>
      <c r="II139" s="13"/>
      <c r="IJ139" s="13"/>
      <c r="IK139" s="13"/>
      <c r="IL139" s="13"/>
      <c r="IM139" s="13"/>
      <c r="IN139" s="13"/>
      <c r="IO139" s="13"/>
      <c r="IP139" s="13"/>
      <c r="IQ139" s="13"/>
      <c r="IR139" s="13"/>
      <c r="IS139" s="13"/>
      <c r="IT139" s="13"/>
      <c r="IU139" s="13"/>
      <c r="IV139" s="13"/>
    </row>
    <row r="140" spans="1:256" ht="18">
      <c r="A140" s="179" t="s">
        <v>410</v>
      </c>
      <c r="B140" s="13"/>
      <c r="C140" s="13"/>
      <c r="D140" s="13"/>
      <c r="E140" s="177"/>
      <c r="F140" s="177"/>
      <c r="G140" s="180"/>
      <c r="H140" s="25"/>
      <c r="I140" s="181"/>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c r="IA140" s="13"/>
      <c r="IB140" s="13"/>
      <c r="IC140" s="13"/>
      <c r="ID140" s="13"/>
      <c r="IE140" s="13"/>
      <c r="IF140" s="13"/>
      <c r="IG140" s="13"/>
      <c r="IH140" s="13"/>
      <c r="II140" s="13"/>
      <c r="IJ140" s="13"/>
      <c r="IK140" s="13"/>
      <c r="IL140" s="13"/>
      <c r="IM140" s="13"/>
      <c r="IN140" s="13"/>
      <c r="IO140" s="13"/>
      <c r="IP140" s="13"/>
      <c r="IQ140" s="13"/>
      <c r="IR140" s="13"/>
      <c r="IS140" s="13"/>
      <c r="IT140" s="13"/>
      <c r="IU140" s="13"/>
      <c r="IV140" s="13"/>
    </row>
    <row r="141" spans="1:256" ht="16.5">
      <c r="A141" s="46"/>
      <c r="B141" s="13"/>
      <c r="C141" s="13"/>
      <c r="D141" s="13"/>
      <c r="E141" s="25"/>
      <c r="F141" s="180"/>
      <c r="G141" s="182"/>
      <c r="H141" s="25"/>
      <c r="I141" s="18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c r="IR141" s="13"/>
      <c r="IS141" s="13"/>
      <c r="IT141" s="13"/>
      <c r="IU141" s="13"/>
      <c r="IV141" s="13"/>
    </row>
    <row r="142" spans="4:6" ht="12.75">
      <c r="D142" s="163"/>
      <c r="E142" s="163"/>
      <c r="F142" s="163"/>
    </row>
    <row r="143" spans="4:6" ht="12.75">
      <c r="D143" s="163"/>
      <c r="E143" s="163"/>
      <c r="F143" s="163"/>
    </row>
    <row r="144" spans="4:6" ht="12.75">
      <c r="D144" s="163"/>
      <c r="E144" s="163"/>
      <c r="F144" s="163"/>
    </row>
    <row r="145" spans="4:6" ht="12.75">
      <c r="D145" s="163"/>
      <c r="E145" s="163"/>
      <c r="F145" s="163"/>
    </row>
    <row r="146" spans="4:6" ht="12.75">
      <c r="D146" s="163"/>
      <c r="E146" s="163"/>
      <c r="F146" s="163"/>
    </row>
    <row r="147" spans="4:6" ht="12.75">
      <c r="D147" s="163"/>
      <c r="E147" s="163"/>
      <c r="F147" s="163"/>
    </row>
    <row r="148" spans="4:6" ht="12.75">
      <c r="D148" s="163"/>
      <c r="E148" s="163"/>
      <c r="F148" s="163"/>
    </row>
    <row r="149" spans="4:6" ht="12.75">
      <c r="D149" s="163"/>
      <c r="E149" s="163"/>
      <c r="F149" s="163"/>
    </row>
    <row r="150" spans="4:6" ht="12.75">
      <c r="D150" s="163"/>
      <c r="E150" s="163"/>
      <c r="F150" s="163"/>
    </row>
    <row r="151" spans="4:6" ht="12.75">
      <c r="D151" s="163"/>
      <c r="E151" s="163"/>
      <c r="F151" s="163"/>
    </row>
    <row r="152" spans="4:6" ht="12.75">
      <c r="D152" s="163"/>
      <c r="E152" s="163"/>
      <c r="F152" s="163"/>
    </row>
    <row r="153" spans="4:6" ht="12.75">
      <c r="D153" s="163"/>
      <c r="E153" s="163"/>
      <c r="F153" s="163"/>
    </row>
    <row r="154" spans="4:6" ht="12.75">
      <c r="D154" s="163"/>
      <c r="E154" s="163"/>
      <c r="F154" s="163"/>
    </row>
    <row r="155" spans="4:6" ht="12.75">
      <c r="D155" s="163"/>
      <c r="E155" s="163"/>
      <c r="F155" s="163"/>
    </row>
    <row r="156" spans="4:6" ht="12.75">
      <c r="D156" s="163"/>
      <c r="E156" s="163"/>
      <c r="F156" s="163"/>
    </row>
    <row r="157" spans="4:6" ht="12.75">
      <c r="D157" s="163"/>
      <c r="E157" s="163"/>
      <c r="F157" s="163"/>
    </row>
    <row r="158" spans="4:6" ht="12.75">
      <c r="D158" s="163"/>
      <c r="E158" s="163"/>
      <c r="F158" s="163"/>
    </row>
    <row r="159" spans="4:6" ht="12.75">
      <c r="D159" s="163"/>
      <c r="E159" s="163"/>
      <c r="F159" s="163"/>
    </row>
    <row r="160" spans="4:6" ht="12.75">
      <c r="D160" s="163"/>
      <c r="E160" s="163"/>
      <c r="F160" s="163"/>
    </row>
    <row r="161" spans="4:6" ht="12.75">
      <c r="D161" s="163"/>
      <c r="E161" s="163"/>
      <c r="F161" s="163"/>
    </row>
    <row r="162" spans="4:6" ht="12.75">
      <c r="D162" s="163"/>
      <c r="E162" s="163"/>
      <c r="F162" s="163"/>
    </row>
    <row r="163" spans="4:6" ht="12.75">
      <c r="D163" s="163"/>
      <c r="E163" s="163"/>
      <c r="F163" s="163"/>
    </row>
    <row r="164" spans="4:6" ht="12.75">
      <c r="D164" s="163"/>
      <c r="E164" s="163"/>
      <c r="F164" s="163"/>
    </row>
    <row r="165" spans="4:6" ht="12.75">
      <c r="D165" s="163"/>
      <c r="E165" s="163"/>
      <c r="F165" s="163"/>
    </row>
    <row r="166" spans="4:6" ht="12.75">
      <c r="D166" s="163"/>
      <c r="E166" s="163"/>
      <c r="F166" s="163"/>
    </row>
    <row r="167" spans="4:6" ht="12.75">
      <c r="D167" s="163"/>
      <c r="E167" s="163"/>
      <c r="F167" s="163"/>
    </row>
    <row r="168" spans="4:6" ht="12.75">
      <c r="D168" s="163"/>
      <c r="E168" s="163"/>
      <c r="F168" s="163"/>
    </row>
    <row r="169" spans="4:6" ht="12.75">
      <c r="D169" s="163"/>
      <c r="E169" s="163"/>
      <c r="F169" s="163"/>
    </row>
    <row r="170" spans="4:6" ht="12.75">
      <c r="D170" s="163"/>
      <c r="E170" s="163"/>
      <c r="F170" s="163"/>
    </row>
    <row r="171" spans="4:6" ht="12.75">
      <c r="D171" s="163"/>
      <c r="E171" s="163"/>
      <c r="F171" s="163"/>
    </row>
    <row r="172" spans="4:6" ht="12.75">
      <c r="D172" s="163"/>
      <c r="E172" s="163"/>
      <c r="F172" s="163"/>
    </row>
    <row r="173" spans="4:6" ht="12.75">
      <c r="D173" s="163"/>
      <c r="E173" s="163"/>
      <c r="F173" s="163"/>
    </row>
    <row r="174" spans="4:6" ht="12.75">
      <c r="D174" s="163"/>
      <c r="E174" s="163"/>
      <c r="F174" s="163"/>
    </row>
    <row r="175" spans="4:6" ht="12.75">
      <c r="D175" s="163"/>
      <c r="E175" s="163"/>
      <c r="F175" s="163"/>
    </row>
    <row r="176" spans="4:6" ht="12.75">
      <c r="D176" s="163"/>
      <c r="E176" s="163"/>
      <c r="F176" s="163"/>
    </row>
    <row r="177" spans="4:6" ht="12.75">
      <c r="D177" s="163"/>
      <c r="E177" s="163"/>
      <c r="F177" s="163"/>
    </row>
    <row r="178" spans="4:6" ht="12.75">
      <c r="D178" s="163"/>
      <c r="E178" s="163"/>
      <c r="F178" s="163"/>
    </row>
    <row r="179" spans="4:6" ht="12.75">
      <c r="D179" s="163"/>
      <c r="E179" s="163"/>
      <c r="F179" s="163"/>
    </row>
    <row r="180" spans="4:6" ht="12.75">
      <c r="D180" s="163"/>
      <c r="E180" s="163"/>
      <c r="F180" s="163"/>
    </row>
    <row r="181" spans="4:6" ht="12.75">
      <c r="D181" s="163"/>
      <c r="E181" s="163"/>
      <c r="F181" s="163"/>
    </row>
    <row r="182" spans="4:6" ht="12.75">
      <c r="D182" s="163"/>
      <c r="E182" s="163"/>
      <c r="F182" s="163"/>
    </row>
    <row r="183" spans="4:6" ht="12.75">
      <c r="D183" s="163"/>
      <c r="E183" s="163"/>
      <c r="F183" s="163"/>
    </row>
    <row r="184" spans="4:6" ht="12.75">
      <c r="D184" s="163"/>
      <c r="E184" s="163"/>
      <c r="F184" s="163"/>
    </row>
    <row r="185" spans="4:6" ht="12.75">
      <c r="D185" s="163"/>
      <c r="E185" s="163"/>
      <c r="F185" s="163"/>
    </row>
    <row r="186" spans="4:6" ht="12.75">
      <c r="D186" s="163"/>
      <c r="E186" s="163"/>
      <c r="F186" s="163"/>
    </row>
    <row r="187" spans="4:6" ht="12.75">
      <c r="D187" s="163"/>
      <c r="E187" s="163"/>
      <c r="F187" s="163"/>
    </row>
    <row r="188" spans="4:6" ht="12.75">
      <c r="D188" s="163"/>
      <c r="E188" s="163"/>
      <c r="F188" s="163"/>
    </row>
    <row r="189" spans="4:6" ht="12.75">
      <c r="D189" s="163"/>
      <c r="E189" s="163"/>
      <c r="F189" s="163"/>
    </row>
    <row r="190" spans="4:6" ht="12.75">
      <c r="D190" s="163"/>
      <c r="E190" s="163"/>
      <c r="F190" s="163"/>
    </row>
    <row r="191" spans="4:6" ht="12.75">
      <c r="D191" s="163"/>
      <c r="E191" s="163"/>
      <c r="F191" s="163"/>
    </row>
    <row r="192" spans="4:6" ht="12.75">
      <c r="D192" s="163"/>
      <c r="E192" s="163"/>
      <c r="F192" s="163"/>
    </row>
    <row r="193" spans="4:6" ht="12.75">
      <c r="D193" s="163"/>
      <c r="E193" s="163"/>
      <c r="F193" s="163"/>
    </row>
    <row r="194" spans="4:6" ht="12.75">
      <c r="D194" s="163"/>
      <c r="E194" s="163"/>
      <c r="F194" s="163"/>
    </row>
    <row r="195" spans="4:6" ht="12.75">
      <c r="D195" s="163"/>
      <c r="E195" s="163"/>
      <c r="F195" s="163"/>
    </row>
    <row r="196" spans="4:6" ht="12.75">
      <c r="D196" s="163"/>
      <c r="E196" s="163"/>
      <c r="F196" s="163"/>
    </row>
    <row r="197" spans="4:6" ht="12.75">
      <c r="D197" s="163"/>
      <c r="E197" s="163"/>
      <c r="F197" s="163"/>
    </row>
    <row r="198" spans="4:6" ht="12.75">
      <c r="D198" s="163"/>
      <c r="E198" s="163"/>
      <c r="F198" s="163"/>
    </row>
    <row r="199" spans="4:6" ht="12.75">
      <c r="D199" s="163"/>
      <c r="E199" s="163"/>
      <c r="F199" s="163"/>
    </row>
    <row r="200" spans="4:6" ht="12.75">
      <c r="D200" s="163"/>
      <c r="E200" s="163"/>
      <c r="F200" s="163"/>
    </row>
    <row r="201" spans="4:6" ht="12.75">
      <c r="D201" s="163"/>
      <c r="E201" s="163"/>
      <c r="F201" s="163"/>
    </row>
    <row r="202" spans="4:6" ht="12.75">
      <c r="D202" s="163"/>
      <c r="E202" s="163"/>
      <c r="F202" s="163"/>
    </row>
    <row r="203" spans="4:6" ht="12.75">
      <c r="D203" s="163"/>
      <c r="E203" s="163"/>
      <c r="F203" s="163"/>
    </row>
    <row r="204" spans="4:6" ht="12.75">
      <c r="D204" s="163"/>
      <c r="E204" s="163"/>
      <c r="F204" s="163"/>
    </row>
    <row r="205" spans="4:6" ht="12.75">
      <c r="D205" s="163"/>
      <c r="E205" s="163"/>
      <c r="F205" s="163"/>
    </row>
    <row r="206" spans="4:6" ht="12.75">
      <c r="D206" s="163"/>
      <c r="E206" s="163"/>
      <c r="F206" s="163"/>
    </row>
    <row r="207" spans="4:6" ht="12.75">
      <c r="D207" s="163"/>
      <c r="E207" s="163"/>
      <c r="F207" s="163"/>
    </row>
    <row r="208" spans="4:6" ht="12.75">
      <c r="D208" s="163"/>
      <c r="E208" s="163"/>
      <c r="F208" s="163"/>
    </row>
    <row r="209" spans="4:6" ht="12.75">
      <c r="D209" s="163"/>
      <c r="E209" s="163"/>
      <c r="F209" s="163"/>
    </row>
    <row r="210" spans="4:6" ht="12.75">
      <c r="D210" s="163"/>
      <c r="E210" s="163"/>
      <c r="F210" s="163"/>
    </row>
    <row r="211" spans="4:6" ht="12.75">
      <c r="D211" s="163"/>
      <c r="E211" s="163"/>
      <c r="F211" s="163"/>
    </row>
    <row r="212" spans="4:6" ht="12.75">
      <c r="D212" s="163"/>
      <c r="E212" s="163"/>
      <c r="F212" s="163"/>
    </row>
    <row r="213" spans="4:6" ht="12.75">
      <c r="D213" s="163"/>
      <c r="E213" s="163"/>
      <c r="F213" s="163"/>
    </row>
    <row r="214" spans="4:6" ht="12.75">
      <c r="D214" s="163"/>
      <c r="E214" s="163"/>
      <c r="F214" s="163"/>
    </row>
    <row r="215" spans="4:6" ht="12.75">
      <c r="D215" s="163"/>
      <c r="E215" s="163"/>
      <c r="F215" s="163"/>
    </row>
    <row r="216" spans="4:6" ht="12.75">
      <c r="D216" s="163"/>
      <c r="E216" s="163"/>
      <c r="F216" s="163"/>
    </row>
    <row r="217" spans="4:6" ht="12.75">
      <c r="D217" s="163"/>
      <c r="E217" s="163"/>
      <c r="F217" s="163"/>
    </row>
    <row r="218" spans="4:6" ht="12.75">
      <c r="D218" s="163"/>
      <c r="E218" s="163"/>
      <c r="F218" s="163"/>
    </row>
    <row r="219" spans="4:6" ht="12.75">
      <c r="D219" s="163"/>
      <c r="E219" s="163"/>
      <c r="F219" s="163"/>
    </row>
    <row r="220" spans="4:6" ht="12.75">
      <c r="D220" s="163"/>
      <c r="E220" s="163"/>
      <c r="F220" s="163"/>
    </row>
    <row r="221" spans="4:6" ht="12.75">
      <c r="D221" s="163"/>
      <c r="E221" s="163"/>
      <c r="F221" s="163"/>
    </row>
    <row r="222" spans="4:6" ht="12.75">
      <c r="D222" s="163"/>
      <c r="E222" s="163"/>
      <c r="F222" s="163"/>
    </row>
    <row r="223" spans="4:6" ht="12.75">
      <c r="D223" s="163"/>
      <c r="E223" s="163"/>
      <c r="F223" s="163"/>
    </row>
    <row r="224" spans="4:6" ht="12.75">
      <c r="D224" s="163"/>
      <c r="E224" s="163"/>
      <c r="F224" s="163"/>
    </row>
    <row r="225" spans="4:6" ht="12.75">
      <c r="D225" s="163"/>
      <c r="E225" s="163"/>
      <c r="F225" s="163"/>
    </row>
    <row r="226" spans="4:6" ht="12.75">
      <c r="D226" s="163"/>
      <c r="E226" s="163"/>
      <c r="F226" s="163"/>
    </row>
    <row r="227" spans="4:6" ht="12.75">
      <c r="D227" s="163"/>
      <c r="E227" s="163"/>
      <c r="F227" s="163"/>
    </row>
    <row r="228" spans="4:6" ht="12.75">
      <c r="D228" s="163"/>
      <c r="E228" s="163"/>
      <c r="F228" s="163"/>
    </row>
    <row r="229" spans="4:6" ht="12.75">
      <c r="D229" s="163"/>
      <c r="E229" s="163"/>
      <c r="F229" s="163"/>
    </row>
    <row r="230" spans="4:6" ht="12.75">
      <c r="D230" s="163"/>
      <c r="E230" s="163"/>
      <c r="F230" s="163"/>
    </row>
    <row r="231" spans="4:6" ht="12.75">
      <c r="D231" s="163"/>
      <c r="E231" s="163"/>
      <c r="F231" s="163"/>
    </row>
    <row r="232" spans="4:6" ht="12.75">
      <c r="D232" s="163"/>
      <c r="E232" s="163"/>
      <c r="F232" s="163"/>
    </row>
    <row r="233" spans="4:6" ht="12.75">
      <c r="D233" s="163"/>
      <c r="E233" s="163"/>
      <c r="F233" s="163"/>
    </row>
    <row r="234" spans="4:6" ht="12.75">
      <c r="D234" s="163"/>
      <c r="E234" s="163"/>
      <c r="F234" s="163"/>
    </row>
    <row r="235" spans="4:6" ht="12.75">
      <c r="D235" s="163"/>
      <c r="E235" s="163"/>
      <c r="F235" s="163"/>
    </row>
    <row r="236" spans="4:6" ht="12.75">
      <c r="D236" s="163"/>
      <c r="E236" s="163"/>
      <c r="F236" s="163"/>
    </row>
    <row r="237" spans="4:6" ht="12.75">
      <c r="D237" s="163"/>
      <c r="E237" s="163"/>
      <c r="F237" s="163"/>
    </row>
    <row r="238" spans="4:6" ht="12.75">
      <c r="D238" s="163"/>
      <c r="E238" s="163"/>
      <c r="F238" s="163"/>
    </row>
    <row r="239" spans="4:6" ht="12.75">
      <c r="D239" s="163"/>
      <c r="E239" s="163"/>
      <c r="F239" s="163"/>
    </row>
    <row r="240" spans="4:6" ht="12.75">
      <c r="D240" s="163"/>
      <c r="E240" s="163"/>
      <c r="F240" s="163"/>
    </row>
    <row r="241" spans="4:6" ht="12.75">
      <c r="D241" s="163"/>
      <c r="E241" s="163"/>
      <c r="F241" s="163"/>
    </row>
  </sheetData>
  <sheetProtection password="CCC8" sheet="1"/>
  <mergeCells count="3">
    <mergeCell ref="B9:F9"/>
    <mergeCell ref="B10:F10"/>
    <mergeCell ref="A7:G7"/>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F217"/>
  <sheetViews>
    <sheetView showGridLines="0" zoomScale="85" zoomScaleNormal="85" zoomScalePageLayoutView="0" workbookViewId="0" topLeftCell="A1">
      <selection activeCell="A4" sqref="A4:A22"/>
    </sheetView>
  </sheetViews>
  <sheetFormatPr defaultColWidth="11.421875" defaultRowHeight="12.75"/>
  <cols>
    <col min="1" max="1" width="7.421875" style="0" customWidth="1"/>
    <col min="2" max="2" width="8.57421875" style="0" customWidth="1"/>
    <col min="3" max="3" width="46.7109375" style="0" customWidth="1"/>
    <col min="5" max="5" width="38.28125" style="0" customWidth="1"/>
    <col min="6" max="6" width="18.140625" style="0" customWidth="1"/>
  </cols>
  <sheetData>
    <row r="1" spans="2:6" ht="42" customHeight="1">
      <c r="B1" s="348" t="s">
        <v>85</v>
      </c>
      <c r="C1" s="348"/>
      <c r="D1" s="348"/>
      <c r="E1" s="348"/>
      <c r="F1" s="348"/>
    </row>
    <row r="2" spans="2:6" ht="49.5" customHeight="1">
      <c r="B2" s="351" t="s">
        <v>321</v>
      </c>
      <c r="C2" s="351"/>
      <c r="D2" s="351"/>
      <c r="E2" s="351"/>
      <c r="F2" s="351"/>
    </row>
    <row r="3" spans="2:6" s="59" customFormat="1" ht="7.5" customHeight="1">
      <c r="B3" s="61"/>
      <c r="C3" s="61"/>
      <c r="D3" s="61"/>
      <c r="E3" s="61"/>
      <c r="F3" s="61"/>
    </row>
    <row r="4" spans="1:6" ht="24" customHeight="1">
      <c r="A4" s="349" t="s">
        <v>303</v>
      </c>
      <c r="B4" s="2" t="s">
        <v>86</v>
      </c>
      <c r="C4" s="2" t="s">
        <v>87</v>
      </c>
      <c r="D4" s="2" t="s">
        <v>88</v>
      </c>
      <c r="E4" s="2" t="s">
        <v>89</v>
      </c>
      <c r="F4" s="55" t="s">
        <v>90</v>
      </c>
    </row>
    <row r="5" spans="1:6" ht="24" customHeight="1">
      <c r="A5" s="352"/>
      <c r="B5" s="3" t="s">
        <v>91</v>
      </c>
      <c r="C5" s="94" t="s">
        <v>302</v>
      </c>
      <c r="D5" s="4"/>
      <c r="E5" s="4"/>
      <c r="F5" s="4">
        <v>1</v>
      </c>
    </row>
    <row r="6" spans="1:6" ht="24" customHeight="1">
      <c r="A6" s="352"/>
      <c r="B6" s="3" t="s">
        <v>92</v>
      </c>
      <c r="C6" s="94" t="s">
        <v>93</v>
      </c>
      <c r="D6" s="4"/>
      <c r="E6" s="4"/>
      <c r="F6" s="4"/>
    </row>
    <row r="7" spans="1:6" ht="24" customHeight="1">
      <c r="A7" s="352"/>
      <c r="B7" s="3" t="s">
        <v>94</v>
      </c>
      <c r="C7" s="94" t="s">
        <v>95</v>
      </c>
      <c r="D7" s="4"/>
      <c r="E7" s="4"/>
      <c r="F7" s="4"/>
    </row>
    <row r="8" spans="1:6" ht="24" customHeight="1">
      <c r="A8" s="352"/>
      <c r="B8" s="3" t="s">
        <v>96</v>
      </c>
      <c r="C8" s="94" t="s">
        <v>97</v>
      </c>
      <c r="D8" s="4"/>
      <c r="E8" s="4"/>
      <c r="F8" s="4"/>
    </row>
    <row r="9" spans="1:6" ht="24" customHeight="1">
      <c r="A9" s="352"/>
      <c r="B9" s="3" t="s">
        <v>98</v>
      </c>
      <c r="C9" s="95" t="s">
        <v>7</v>
      </c>
      <c r="D9" s="4"/>
      <c r="E9" s="4"/>
      <c r="F9" s="4"/>
    </row>
    <row r="10" spans="1:6" ht="24" customHeight="1">
      <c r="A10" s="352"/>
      <c r="B10" s="3" t="s">
        <v>99</v>
      </c>
      <c r="C10" s="94" t="s">
        <v>100</v>
      </c>
      <c r="D10" s="4"/>
      <c r="E10" s="4"/>
      <c r="F10" s="4"/>
    </row>
    <row r="11" spans="1:6" ht="24" customHeight="1">
      <c r="A11" s="352"/>
      <c r="B11" s="3" t="s">
        <v>101</v>
      </c>
      <c r="C11" s="94" t="s">
        <v>102</v>
      </c>
      <c r="D11" s="4"/>
      <c r="E11" s="4"/>
      <c r="F11" s="4"/>
    </row>
    <row r="12" spans="1:6" ht="24" customHeight="1">
      <c r="A12" s="352"/>
      <c r="B12" s="3" t="s">
        <v>103</v>
      </c>
      <c r="C12" s="94" t="s">
        <v>104</v>
      </c>
      <c r="D12" s="4"/>
      <c r="E12" s="4"/>
      <c r="F12" s="4"/>
    </row>
    <row r="13" spans="1:6" ht="24" customHeight="1">
      <c r="A13" s="352"/>
      <c r="B13" s="3" t="s">
        <v>105</v>
      </c>
      <c r="C13" s="94" t="s">
        <v>106</v>
      </c>
      <c r="D13" s="4"/>
      <c r="E13" s="4"/>
      <c r="F13" s="4"/>
    </row>
    <row r="14" spans="1:6" ht="34.5" customHeight="1">
      <c r="A14" s="352"/>
      <c r="B14" s="3" t="s">
        <v>107</v>
      </c>
      <c r="C14" s="94" t="s">
        <v>108</v>
      </c>
      <c r="D14" s="4"/>
      <c r="E14" s="4"/>
      <c r="F14" s="4"/>
    </row>
    <row r="15" spans="1:6" ht="24" customHeight="1">
      <c r="A15" s="352"/>
      <c r="B15" s="3" t="s">
        <v>109</v>
      </c>
      <c r="C15" s="94" t="s">
        <v>110</v>
      </c>
      <c r="D15" s="4"/>
      <c r="E15" s="4"/>
      <c r="F15" s="4"/>
    </row>
    <row r="16" spans="1:6" ht="24" customHeight="1">
      <c r="A16" s="352"/>
      <c r="B16" s="3" t="s">
        <v>111</v>
      </c>
      <c r="C16" s="95" t="s">
        <v>8</v>
      </c>
      <c r="D16" s="4"/>
      <c r="E16" s="4"/>
      <c r="F16" s="4"/>
    </row>
    <row r="17" spans="1:6" ht="24" customHeight="1">
      <c r="A17" s="352"/>
      <c r="B17" s="3" t="s">
        <v>112</v>
      </c>
      <c r="C17" s="94" t="s">
        <v>113</v>
      </c>
      <c r="D17" s="4"/>
      <c r="E17" s="4"/>
      <c r="F17" s="4"/>
    </row>
    <row r="18" spans="1:6" ht="24" customHeight="1">
      <c r="A18" s="352"/>
      <c r="B18" s="3" t="s">
        <v>114</v>
      </c>
      <c r="C18" s="94" t="s">
        <v>115</v>
      </c>
      <c r="D18" s="4"/>
      <c r="E18" s="4"/>
      <c r="F18" s="4"/>
    </row>
    <row r="19" spans="1:6" ht="24" customHeight="1">
      <c r="A19" s="352"/>
      <c r="B19" s="3" t="s">
        <v>116</v>
      </c>
      <c r="C19" s="94" t="s">
        <v>117</v>
      </c>
      <c r="D19" s="4"/>
      <c r="E19" s="4"/>
      <c r="F19" s="4"/>
    </row>
    <row r="20" spans="1:6" ht="44.25" customHeight="1">
      <c r="A20" s="352"/>
      <c r="B20" s="3" t="s">
        <v>118</v>
      </c>
      <c r="C20" s="94" t="s">
        <v>320</v>
      </c>
      <c r="D20" s="4"/>
      <c r="E20" s="4"/>
      <c r="F20" s="4"/>
    </row>
    <row r="21" spans="1:6" ht="24" customHeight="1">
      <c r="A21" s="352"/>
      <c r="B21" s="3" t="s">
        <v>120</v>
      </c>
      <c r="C21" s="94" t="s">
        <v>119</v>
      </c>
      <c r="D21" s="4"/>
      <c r="E21" s="4"/>
      <c r="F21" s="4"/>
    </row>
    <row r="22" spans="1:6" ht="24" customHeight="1">
      <c r="A22" s="352"/>
      <c r="B22" s="3" t="s">
        <v>319</v>
      </c>
      <c r="C22" s="94" t="s">
        <v>121</v>
      </c>
      <c r="D22" s="4"/>
      <c r="E22" s="4"/>
      <c r="F22" s="4"/>
    </row>
    <row r="23" spans="1:6" ht="24" customHeight="1">
      <c r="A23" s="93"/>
      <c r="B23" s="3" t="s">
        <v>122</v>
      </c>
      <c r="C23" s="95" t="s">
        <v>123</v>
      </c>
      <c r="D23" s="4"/>
      <c r="E23" s="4"/>
      <c r="F23" s="4"/>
    </row>
    <row r="24" spans="1:6" ht="24" customHeight="1">
      <c r="A24" s="93"/>
      <c r="B24" s="3" t="s">
        <v>124</v>
      </c>
      <c r="C24" s="94" t="s">
        <v>125</v>
      </c>
      <c r="D24" s="4"/>
      <c r="E24" s="4"/>
      <c r="F24" s="4"/>
    </row>
    <row r="25" spans="1:6" ht="24" customHeight="1">
      <c r="A25" s="93"/>
      <c r="B25" s="3" t="s">
        <v>126</v>
      </c>
      <c r="C25" s="94" t="s">
        <v>127</v>
      </c>
      <c r="D25" s="4"/>
      <c r="E25" s="4"/>
      <c r="F25" s="4"/>
    </row>
    <row r="26" spans="2:6" ht="24" customHeight="1">
      <c r="B26" s="3" t="s">
        <v>128</v>
      </c>
      <c r="C26" s="94" t="s">
        <v>129</v>
      </c>
      <c r="D26" s="4"/>
      <c r="E26" s="4"/>
      <c r="F26" s="4"/>
    </row>
    <row r="27" spans="2:6" ht="24" customHeight="1">
      <c r="B27" s="3" t="s">
        <v>130</v>
      </c>
      <c r="C27" s="94" t="s">
        <v>131</v>
      </c>
      <c r="D27" s="4"/>
      <c r="E27" s="4"/>
      <c r="F27" s="4"/>
    </row>
    <row r="28" spans="2:6" ht="24" customHeight="1">
      <c r="B28" s="3" t="s">
        <v>132</v>
      </c>
      <c r="C28" s="94" t="s">
        <v>133</v>
      </c>
      <c r="D28" s="4"/>
      <c r="E28" s="4"/>
      <c r="F28" s="4"/>
    </row>
    <row r="29" spans="2:6" ht="24" customHeight="1">
      <c r="B29" s="3" t="s">
        <v>134</v>
      </c>
      <c r="C29" s="94" t="s">
        <v>135</v>
      </c>
      <c r="D29" s="4"/>
      <c r="E29" s="4"/>
      <c r="F29" s="4"/>
    </row>
    <row r="30" spans="2:6" ht="24" customHeight="1">
      <c r="B30" s="3" t="s">
        <v>136</v>
      </c>
      <c r="C30" s="94" t="s">
        <v>341</v>
      </c>
      <c r="D30" s="4"/>
      <c r="E30" s="4"/>
      <c r="F30" s="4"/>
    </row>
    <row r="31" spans="2:6" ht="24" customHeight="1">
      <c r="B31" s="3" t="s">
        <v>137</v>
      </c>
      <c r="C31" s="94" t="s">
        <v>138</v>
      </c>
      <c r="D31" s="4"/>
      <c r="E31" s="4"/>
      <c r="F31" s="4"/>
    </row>
    <row r="32" spans="2:6" ht="24" customHeight="1">
      <c r="B32" s="3" t="s">
        <v>139</v>
      </c>
      <c r="C32" s="94" t="s">
        <v>140</v>
      </c>
      <c r="D32" s="4"/>
      <c r="E32" s="4"/>
      <c r="F32" s="4"/>
    </row>
    <row r="33" spans="2:6" ht="24" customHeight="1">
      <c r="B33" s="3" t="s">
        <v>141</v>
      </c>
      <c r="C33" s="94" t="s">
        <v>142</v>
      </c>
      <c r="D33" s="4"/>
      <c r="E33" s="4"/>
      <c r="F33" s="4"/>
    </row>
    <row r="34" spans="2:6" ht="24" customHeight="1">
      <c r="B34" s="3" t="s">
        <v>143</v>
      </c>
      <c r="C34" s="94" t="s">
        <v>144</v>
      </c>
      <c r="D34" s="4"/>
      <c r="E34" s="4"/>
      <c r="F34" s="4"/>
    </row>
    <row r="35" spans="2:6" ht="24" customHeight="1">
      <c r="B35" s="3" t="s">
        <v>145</v>
      </c>
      <c r="C35" s="94" t="s">
        <v>146</v>
      </c>
      <c r="D35" s="4"/>
      <c r="E35" s="4"/>
      <c r="F35" s="4"/>
    </row>
    <row r="36" spans="2:6" ht="24" customHeight="1">
      <c r="B36" s="3" t="s">
        <v>147</v>
      </c>
      <c r="C36" s="94" t="s">
        <v>148</v>
      </c>
      <c r="D36" s="4"/>
      <c r="E36" s="4"/>
      <c r="F36" s="4"/>
    </row>
    <row r="37" spans="2:6" ht="24" customHeight="1">
      <c r="B37" s="3" t="s">
        <v>149</v>
      </c>
      <c r="C37" s="94" t="s">
        <v>150</v>
      </c>
      <c r="D37" s="4"/>
      <c r="E37" s="4"/>
      <c r="F37" s="4"/>
    </row>
    <row r="38" spans="2:6" ht="24" customHeight="1">
      <c r="B38" s="3" t="s">
        <v>151</v>
      </c>
      <c r="C38" s="94" t="s">
        <v>152</v>
      </c>
      <c r="D38" s="4"/>
      <c r="E38" s="4"/>
      <c r="F38" s="4"/>
    </row>
    <row r="39" spans="2:6" ht="24" customHeight="1">
      <c r="B39" s="3" t="s">
        <v>153</v>
      </c>
      <c r="C39" s="94" t="s">
        <v>154</v>
      </c>
      <c r="D39" s="4"/>
      <c r="E39" s="4"/>
      <c r="F39" s="4"/>
    </row>
    <row r="40" spans="2:6" ht="24" customHeight="1">
      <c r="B40" s="3" t="s">
        <v>155</v>
      </c>
      <c r="C40" s="94" t="s">
        <v>156</v>
      </c>
      <c r="D40" s="4"/>
      <c r="E40" s="4"/>
      <c r="F40" s="4"/>
    </row>
    <row r="41" spans="2:6" ht="24" customHeight="1">
      <c r="B41" s="3" t="s">
        <v>157</v>
      </c>
      <c r="C41" s="94" t="s">
        <v>158</v>
      </c>
      <c r="D41" s="4"/>
      <c r="E41" s="4"/>
      <c r="F41" s="4"/>
    </row>
    <row r="42" spans="1:6" ht="24" customHeight="1">
      <c r="A42" s="349" t="s">
        <v>303</v>
      </c>
      <c r="B42" s="3" t="s">
        <v>159</v>
      </c>
      <c r="C42" s="95" t="s">
        <v>160</v>
      </c>
      <c r="D42" s="4"/>
      <c r="E42" s="4"/>
      <c r="F42" s="4"/>
    </row>
    <row r="43" spans="1:6" ht="24" customHeight="1">
      <c r="A43" s="352"/>
      <c r="B43" s="5" t="s">
        <v>161</v>
      </c>
      <c r="C43" s="94" t="s">
        <v>162</v>
      </c>
      <c r="D43" s="4"/>
      <c r="E43" s="4"/>
      <c r="F43" s="4"/>
    </row>
    <row r="44" spans="1:6" ht="24" customHeight="1">
      <c r="A44" s="352"/>
      <c r="B44" s="5" t="s">
        <v>163</v>
      </c>
      <c r="C44" s="94" t="s">
        <v>164</v>
      </c>
      <c r="D44" s="4"/>
      <c r="E44" s="4"/>
      <c r="F44" s="4"/>
    </row>
    <row r="45" spans="1:6" ht="24" customHeight="1">
      <c r="A45" s="352"/>
      <c r="B45" s="5" t="s">
        <v>165</v>
      </c>
      <c r="C45" s="94" t="s">
        <v>166</v>
      </c>
      <c r="D45" s="4"/>
      <c r="E45" s="4"/>
      <c r="F45" s="4"/>
    </row>
    <row r="46" spans="1:6" ht="24" customHeight="1">
      <c r="A46" s="352"/>
      <c r="B46" s="5" t="s">
        <v>167</v>
      </c>
      <c r="C46" s="94" t="s">
        <v>168</v>
      </c>
      <c r="D46" s="4"/>
      <c r="E46" s="4"/>
      <c r="F46" s="4"/>
    </row>
    <row r="47" spans="1:6" ht="24" customHeight="1">
      <c r="A47" s="352"/>
      <c r="B47" s="5" t="s">
        <v>169</v>
      </c>
      <c r="C47" s="94" t="s">
        <v>170</v>
      </c>
      <c r="D47" s="4"/>
      <c r="E47" s="4"/>
      <c r="F47" s="4"/>
    </row>
    <row r="48" spans="1:6" ht="24" customHeight="1">
      <c r="A48" s="352"/>
      <c r="B48" s="5" t="s">
        <v>171</v>
      </c>
      <c r="C48" s="94" t="s">
        <v>172</v>
      </c>
      <c r="D48" s="4"/>
      <c r="E48" s="4"/>
      <c r="F48" s="4"/>
    </row>
    <row r="49" spans="1:6" ht="24" customHeight="1">
      <c r="A49" s="352"/>
      <c r="B49" s="5" t="s">
        <v>173</v>
      </c>
      <c r="C49" s="97" t="s">
        <v>174</v>
      </c>
      <c r="D49" s="4"/>
      <c r="E49" s="4"/>
      <c r="F49" s="4"/>
    </row>
    <row r="50" spans="1:6" ht="24" customHeight="1">
      <c r="A50" s="352"/>
      <c r="B50" s="5" t="s">
        <v>175</v>
      </c>
      <c r="C50" s="94" t="s">
        <v>176</v>
      </c>
      <c r="D50" s="4"/>
      <c r="E50" s="4"/>
      <c r="F50" s="4"/>
    </row>
    <row r="51" spans="1:6" ht="24" customHeight="1">
      <c r="A51" s="352"/>
      <c r="B51" s="5" t="s">
        <v>177</v>
      </c>
      <c r="C51" s="94" t="s">
        <v>178</v>
      </c>
      <c r="D51" s="4"/>
      <c r="E51" s="4"/>
      <c r="F51" s="4"/>
    </row>
    <row r="52" spans="1:6" ht="24" customHeight="1">
      <c r="A52" s="352"/>
      <c r="B52" s="5" t="s">
        <v>179</v>
      </c>
      <c r="C52" s="95" t="s">
        <v>180</v>
      </c>
      <c r="D52" s="4"/>
      <c r="E52" s="4"/>
      <c r="F52" s="4"/>
    </row>
    <row r="53" spans="1:6" ht="24" customHeight="1">
      <c r="A53" s="352"/>
      <c r="B53" s="5" t="s">
        <v>181</v>
      </c>
      <c r="C53" s="94" t="s">
        <v>182</v>
      </c>
      <c r="D53" s="4"/>
      <c r="E53" s="4"/>
      <c r="F53" s="4"/>
    </row>
    <row r="54" spans="1:6" ht="24" customHeight="1">
      <c r="A54" s="352"/>
      <c r="B54" s="5" t="s">
        <v>183</v>
      </c>
      <c r="C54" s="94" t="s">
        <v>184</v>
      </c>
      <c r="D54" s="4"/>
      <c r="E54" s="4"/>
      <c r="F54" s="4"/>
    </row>
    <row r="55" spans="1:6" ht="24" customHeight="1">
      <c r="A55" s="352"/>
      <c r="B55" s="5" t="s">
        <v>185</v>
      </c>
      <c r="C55" s="94" t="s">
        <v>186</v>
      </c>
      <c r="D55" s="4"/>
      <c r="E55" s="4"/>
      <c r="F55" s="4"/>
    </row>
    <row r="56" spans="1:6" ht="24" customHeight="1">
      <c r="A56" s="352"/>
      <c r="B56" s="5" t="s">
        <v>187</v>
      </c>
      <c r="C56" s="94" t="s">
        <v>188</v>
      </c>
      <c r="D56" s="4"/>
      <c r="E56" s="4"/>
      <c r="F56" s="4"/>
    </row>
    <row r="57" spans="1:6" ht="24" customHeight="1">
      <c r="A57" s="352"/>
      <c r="B57" s="5" t="s">
        <v>189</v>
      </c>
      <c r="C57" s="94" t="s">
        <v>190</v>
      </c>
      <c r="D57" s="4"/>
      <c r="E57" s="4"/>
      <c r="F57" s="4"/>
    </row>
    <row r="58" spans="1:6" ht="48.75" customHeight="1">
      <c r="A58" s="352"/>
      <c r="B58" s="5" t="s">
        <v>191</v>
      </c>
      <c r="C58" s="94" t="s">
        <v>323</v>
      </c>
      <c r="D58" s="4"/>
      <c r="E58" s="4"/>
      <c r="F58" s="4"/>
    </row>
    <row r="59" spans="1:6" ht="24" customHeight="1">
      <c r="A59" s="352"/>
      <c r="B59" s="5" t="s">
        <v>322</v>
      </c>
      <c r="C59" s="94" t="s">
        <v>192</v>
      </c>
      <c r="D59" s="4"/>
      <c r="E59" s="4"/>
      <c r="F59" s="4"/>
    </row>
    <row r="60" spans="1:6" ht="24" customHeight="1">
      <c r="A60" s="352"/>
      <c r="B60" s="5" t="s">
        <v>193</v>
      </c>
      <c r="C60" s="95" t="s">
        <v>194</v>
      </c>
      <c r="D60" s="4"/>
      <c r="E60" s="4"/>
      <c r="F60" s="4"/>
    </row>
    <row r="61" spans="1:6" ht="24" customHeight="1">
      <c r="A61" s="352"/>
      <c r="B61" s="5" t="s">
        <v>195</v>
      </c>
      <c r="C61" s="94" t="s">
        <v>196</v>
      </c>
      <c r="D61" s="4"/>
      <c r="E61" s="4"/>
      <c r="F61" s="4"/>
    </row>
    <row r="62" spans="2:6" ht="24" customHeight="1">
      <c r="B62" s="5" t="s">
        <v>197</v>
      </c>
      <c r="C62" s="94" t="s">
        <v>198</v>
      </c>
      <c r="D62" s="4"/>
      <c r="E62" s="4"/>
      <c r="F62" s="4"/>
    </row>
    <row r="63" spans="2:6" ht="24" customHeight="1">
      <c r="B63" s="5" t="s">
        <v>199</v>
      </c>
      <c r="C63" s="94" t="s">
        <v>135</v>
      </c>
      <c r="D63" s="4"/>
      <c r="E63" s="4"/>
      <c r="F63" s="4"/>
    </row>
    <row r="64" spans="2:6" ht="24" customHeight="1">
      <c r="B64" s="5" t="s">
        <v>200</v>
      </c>
      <c r="C64" s="95" t="s">
        <v>12</v>
      </c>
      <c r="D64" s="4"/>
      <c r="E64" s="4"/>
      <c r="F64" s="4"/>
    </row>
    <row r="65" spans="2:6" ht="24" customHeight="1">
      <c r="B65" s="5" t="s">
        <v>201</v>
      </c>
      <c r="C65" s="94" t="s">
        <v>202</v>
      </c>
      <c r="D65" s="4"/>
      <c r="E65" s="4"/>
      <c r="F65" s="4"/>
    </row>
    <row r="66" spans="2:6" ht="24" customHeight="1">
      <c r="B66" s="5" t="s">
        <v>203</v>
      </c>
      <c r="C66" s="94" t="s">
        <v>204</v>
      </c>
      <c r="D66" s="4"/>
      <c r="E66" s="4"/>
      <c r="F66" s="4"/>
    </row>
    <row r="67" spans="2:6" ht="24" customHeight="1">
      <c r="B67" s="6">
        <v>10</v>
      </c>
      <c r="C67" s="94" t="s">
        <v>205</v>
      </c>
      <c r="D67" s="4"/>
      <c r="E67" s="4"/>
      <c r="F67" s="4"/>
    </row>
    <row r="68" spans="2:6" ht="24" customHeight="1">
      <c r="B68" s="6" t="s">
        <v>206</v>
      </c>
      <c r="C68" s="94" t="s">
        <v>207</v>
      </c>
      <c r="D68" s="4"/>
      <c r="E68" s="4"/>
      <c r="F68" s="4"/>
    </row>
    <row r="69" spans="2:6" ht="24" customHeight="1">
      <c r="B69" s="6" t="s">
        <v>208</v>
      </c>
      <c r="C69" s="94" t="s">
        <v>209</v>
      </c>
      <c r="D69" s="4"/>
      <c r="E69" s="4"/>
      <c r="F69" s="4"/>
    </row>
    <row r="70" spans="2:6" ht="24" customHeight="1">
      <c r="B70" s="6" t="s">
        <v>210</v>
      </c>
      <c r="C70" s="94" t="s">
        <v>211</v>
      </c>
      <c r="D70" s="4"/>
      <c r="E70" s="4"/>
      <c r="F70" s="4"/>
    </row>
    <row r="71" spans="2:6" ht="24" customHeight="1">
      <c r="B71" s="6">
        <v>11</v>
      </c>
      <c r="C71" s="95" t="s">
        <v>212</v>
      </c>
      <c r="D71" s="4"/>
      <c r="E71" s="4"/>
      <c r="F71" s="4"/>
    </row>
    <row r="72" spans="2:6" ht="24" customHeight="1">
      <c r="B72" s="6" t="s">
        <v>213</v>
      </c>
      <c r="C72" s="94" t="s">
        <v>214</v>
      </c>
      <c r="D72" s="4"/>
      <c r="E72" s="4"/>
      <c r="F72" s="4"/>
    </row>
    <row r="73" spans="2:6" ht="24" customHeight="1">
      <c r="B73" s="6" t="s">
        <v>215</v>
      </c>
      <c r="C73" s="94" t="s">
        <v>216</v>
      </c>
      <c r="D73" s="4"/>
      <c r="E73" s="4"/>
      <c r="F73" s="4"/>
    </row>
    <row r="74" spans="2:6" ht="24" customHeight="1">
      <c r="B74" s="6">
        <v>12</v>
      </c>
      <c r="C74" s="95" t="s">
        <v>217</v>
      </c>
      <c r="D74" s="4"/>
      <c r="E74" s="4"/>
      <c r="F74" s="4"/>
    </row>
    <row r="75" spans="2:6" ht="24" customHeight="1">
      <c r="B75" s="6" t="s">
        <v>218</v>
      </c>
      <c r="C75" s="98" t="s">
        <v>219</v>
      </c>
      <c r="D75" s="4"/>
      <c r="E75" s="4"/>
      <c r="F75" s="4"/>
    </row>
    <row r="76" spans="2:6" ht="24" customHeight="1">
      <c r="B76" s="6" t="s">
        <v>220</v>
      </c>
      <c r="C76" s="94" t="s">
        <v>221</v>
      </c>
      <c r="D76" s="4"/>
      <c r="E76" s="4"/>
      <c r="F76" s="4"/>
    </row>
    <row r="77" spans="2:6" ht="34.5" customHeight="1">
      <c r="B77" s="6" t="s">
        <v>222</v>
      </c>
      <c r="C77" s="94" t="s">
        <v>342</v>
      </c>
      <c r="D77" s="4"/>
      <c r="E77" s="4"/>
      <c r="F77" s="4"/>
    </row>
    <row r="78" spans="2:6" ht="24" customHeight="1">
      <c r="B78" s="6" t="s">
        <v>223</v>
      </c>
      <c r="C78" s="94" t="s">
        <v>224</v>
      </c>
      <c r="D78" s="4"/>
      <c r="E78" s="4"/>
      <c r="F78" s="4"/>
    </row>
    <row r="79" spans="2:6" ht="24" customHeight="1">
      <c r="B79" s="6" t="s">
        <v>225</v>
      </c>
      <c r="C79" s="94" t="s">
        <v>226</v>
      </c>
      <c r="D79" s="4"/>
      <c r="E79" s="4"/>
      <c r="F79" s="4"/>
    </row>
    <row r="80" spans="2:6" ht="24" customHeight="1">
      <c r="B80" s="6" t="s">
        <v>227</v>
      </c>
      <c r="C80" s="94" t="s">
        <v>228</v>
      </c>
      <c r="D80" s="4"/>
      <c r="E80" s="4"/>
      <c r="F80" s="4"/>
    </row>
    <row r="81" spans="2:6" ht="24" customHeight="1">
      <c r="B81" s="6" t="s">
        <v>229</v>
      </c>
      <c r="C81" s="94" t="s">
        <v>230</v>
      </c>
      <c r="D81" s="4"/>
      <c r="E81" s="4"/>
      <c r="F81" s="4"/>
    </row>
    <row r="82" spans="1:6" ht="24" customHeight="1">
      <c r="A82" s="349" t="s">
        <v>303</v>
      </c>
      <c r="B82" s="6">
        <v>13</v>
      </c>
      <c r="C82" s="95" t="s">
        <v>14</v>
      </c>
      <c r="D82" s="4"/>
      <c r="E82" s="4"/>
      <c r="F82" s="4"/>
    </row>
    <row r="83" spans="1:6" ht="24" customHeight="1">
      <c r="A83" s="350"/>
      <c r="B83" s="6" t="s">
        <v>231</v>
      </c>
      <c r="C83" s="94" t="s">
        <v>232</v>
      </c>
      <c r="D83" s="4"/>
      <c r="E83" s="4"/>
      <c r="F83" s="4"/>
    </row>
    <row r="84" spans="1:6" ht="24" customHeight="1">
      <c r="A84" s="350"/>
      <c r="B84" s="6" t="s">
        <v>233</v>
      </c>
      <c r="C84" s="94" t="s">
        <v>234</v>
      </c>
      <c r="D84" s="4"/>
      <c r="E84" s="4"/>
      <c r="F84" s="4"/>
    </row>
    <row r="85" spans="1:6" ht="24" customHeight="1">
      <c r="A85" s="350"/>
      <c r="B85" s="6" t="s">
        <v>235</v>
      </c>
      <c r="C85" s="94" t="s">
        <v>236</v>
      </c>
      <c r="D85" s="4"/>
      <c r="E85" s="4"/>
      <c r="F85" s="4"/>
    </row>
    <row r="86" spans="1:6" ht="24" customHeight="1">
      <c r="A86" s="350"/>
      <c r="B86" s="6" t="s">
        <v>237</v>
      </c>
      <c r="C86" s="94" t="s">
        <v>238</v>
      </c>
      <c r="D86" s="4"/>
      <c r="E86" s="4"/>
      <c r="F86" s="4"/>
    </row>
    <row r="87" spans="1:6" ht="24" customHeight="1">
      <c r="A87" s="350"/>
      <c r="B87" s="6" t="s">
        <v>239</v>
      </c>
      <c r="C87" s="94" t="s">
        <v>343</v>
      </c>
      <c r="D87" s="4"/>
      <c r="E87" s="4"/>
      <c r="F87" s="4"/>
    </row>
    <row r="88" spans="1:6" ht="24" customHeight="1">
      <c r="A88" s="350"/>
      <c r="B88" s="6" t="s">
        <v>240</v>
      </c>
      <c r="C88" s="98" t="s">
        <v>241</v>
      </c>
      <c r="D88" s="4"/>
      <c r="E88" s="4"/>
      <c r="F88" s="4"/>
    </row>
    <row r="89" spans="1:6" ht="24" customHeight="1">
      <c r="A89" s="350"/>
      <c r="B89" s="6">
        <v>14</v>
      </c>
      <c r="C89" s="95" t="s">
        <v>42</v>
      </c>
      <c r="D89" s="4"/>
      <c r="E89" s="4"/>
      <c r="F89" s="4"/>
    </row>
    <row r="90" spans="1:6" ht="24" customHeight="1">
      <c r="A90" s="350"/>
      <c r="B90" s="6" t="s">
        <v>242</v>
      </c>
      <c r="C90" s="94" t="s">
        <v>243</v>
      </c>
      <c r="D90" s="4"/>
      <c r="E90" s="4"/>
      <c r="F90" s="4"/>
    </row>
    <row r="91" spans="1:6" ht="24" customHeight="1">
      <c r="A91" s="350"/>
      <c r="B91" s="6" t="s">
        <v>244</v>
      </c>
      <c r="C91" s="94" t="s">
        <v>245</v>
      </c>
      <c r="D91" s="4"/>
      <c r="E91" s="4"/>
      <c r="F91" s="4"/>
    </row>
    <row r="92" spans="1:6" ht="24" customHeight="1">
      <c r="A92" s="350"/>
      <c r="B92" s="6" t="s">
        <v>246</v>
      </c>
      <c r="C92" s="94" t="s">
        <v>344</v>
      </c>
      <c r="D92" s="4"/>
      <c r="E92" s="4"/>
      <c r="F92" s="4"/>
    </row>
    <row r="93" spans="1:6" ht="24" customHeight="1">
      <c r="A93" s="350"/>
      <c r="B93" s="6" t="s">
        <v>247</v>
      </c>
      <c r="C93" s="94" t="s">
        <v>248</v>
      </c>
      <c r="D93" s="4"/>
      <c r="E93" s="4"/>
      <c r="F93" s="4"/>
    </row>
    <row r="94" spans="1:6" ht="24" customHeight="1">
      <c r="A94" s="350"/>
      <c r="B94" s="6" t="s">
        <v>249</v>
      </c>
      <c r="C94" s="94" t="s">
        <v>250</v>
      </c>
      <c r="D94" s="4"/>
      <c r="E94" s="4"/>
      <c r="F94" s="4"/>
    </row>
    <row r="95" spans="1:6" ht="24" customHeight="1">
      <c r="A95" s="350"/>
      <c r="B95" s="6" t="s">
        <v>251</v>
      </c>
      <c r="C95" s="94" t="s">
        <v>252</v>
      </c>
      <c r="D95" s="4"/>
      <c r="E95" s="4"/>
      <c r="F95" s="4"/>
    </row>
    <row r="96" spans="1:6" ht="24" customHeight="1">
      <c r="A96" s="350"/>
      <c r="B96" s="6" t="s">
        <v>253</v>
      </c>
      <c r="C96" s="94" t="s">
        <v>254</v>
      </c>
      <c r="D96" s="4"/>
      <c r="E96" s="4"/>
      <c r="F96" s="4"/>
    </row>
    <row r="97" spans="1:6" ht="24" customHeight="1">
      <c r="A97" s="350"/>
      <c r="B97" s="6" t="s">
        <v>255</v>
      </c>
      <c r="C97" s="94" t="s">
        <v>256</v>
      </c>
      <c r="D97" s="4"/>
      <c r="E97" s="4"/>
      <c r="F97" s="4"/>
    </row>
    <row r="98" spans="1:6" ht="24" customHeight="1">
      <c r="A98" s="350"/>
      <c r="B98" s="6" t="s">
        <v>257</v>
      </c>
      <c r="C98" s="94" t="s">
        <v>345</v>
      </c>
      <c r="D98" s="4"/>
      <c r="E98" s="4"/>
      <c r="F98" s="4"/>
    </row>
    <row r="99" spans="1:6" ht="24" customHeight="1">
      <c r="A99" s="350"/>
      <c r="B99" s="6" t="s">
        <v>258</v>
      </c>
      <c r="C99" s="94" t="s">
        <v>259</v>
      </c>
      <c r="D99" s="4"/>
      <c r="E99" s="4"/>
      <c r="F99" s="4"/>
    </row>
    <row r="100" spans="1:6" ht="24" customHeight="1">
      <c r="A100" s="350"/>
      <c r="B100" s="6" t="s">
        <v>260</v>
      </c>
      <c r="C100" s="94" t="s">
        <v>346</v>
      </c>
      <c r="D100" s="4"/>
      <c r="E100" s="4"/>
      <c r="F100" s="4"/>
    </row>
    <row r="101" spans="2:6" ht="24" customHeight="1">
      <c r="B101" s="6" t="s">
        <v>261</v>
      </c>
      <c r="C101" s="94" t="s">
        <v>262</v>
      </c>
      <c r="D101" s="4"/>
      <c r="E101" s="4"/>
      <c r="F101" s="4"/>
    </row>
    <row r="102" spans="2:6" ht="24" customHeight="1">
      <c r="B102" s="6" t="s">
        <v>263</v>
      </c>
      <c r="C102" s="94" t="s">
        <v>264</v>
      </c>
      <c r="D102" s="4"/>
      <c r="E102" s="4"/>
      <c r="F102" s="4"/>
    </row>
    <row r="103" spans="2:6" ht="24" customHeight="1">
      <c r="B103" s="6">
        <v>15</v>
      </c>
      <c r="C103" s="95" t="s">
        <v>44</v>
      </c>
      <c r="D103" s="4"/>
      <c r="E103" s="4"/>
      <c r="F103" s="4"/>
    </row>
    <row r="104" spans="2:6" ht="24" customHeight="1">
      <c r="B104" s="6" t="s">
        <v>265</v>
      </c>
      <c r="C104" s="94" t="s">
        <v>266</v>
      </c>
      <c r="D104" s="4"/>
      <c r="E104" s="4"/>
      <c r="F104" s="4"/>
    </row>
    <row r="105" spans="2:6" ht="24" customHeight="1">
      <c r="B105" s="6" t="s">
        <v>267</v>
      </c>
      <c r="C105" s="94" t="s">
        <v>268</v>
      </c>
      <c r="D105" s="4"/>
      <c r="E105" s="4"/>
      <c r="F105" s="4"/>
    </row>
    <row r="106" spans="2:6" ht="24" customHeight="1">
      <c r="B106" s="6" t="s">
        <v>269</v>
      </c>
      <c r="C106" s="94" t="s">
        <v>270</v>
      </c>
      <c r="D106" s="4"/>
      <c r="E106" s="4"/>
      <c r="F106" s="4"/>
    </row>
    <row r="107" spans="2:6" ht="24" customHeight="1">
      <c r="B107" s="6">
        <v>16</v>
      </c>
      <c r="C107" s="95" t="s">
        <v>271</v>
      </c>
      <c r="D107" s="4"/>
      <c r="E107" s="4"/>
      <c r="F107" s="4"/>
    </row>
    <row r="108" spans="2:6" ht="24" customHeight="1">
      <c r="B108" s="6" t="s">
        <v>272</v>
      </c>
      <c r="C108" s="94" t="s">
        <v>273</v>
      </c>
      <c r="D108" s="4"/>
      <c r="E108" s="4"/>
      <c r="F108" s="4"/>
    </row>
    <row r="109" spans="2:6" ht="24" customHeight="1">
      <c r="B109" s="6" t="s">
        <v>274</v>
      </c>
      <c r="C109" s="94" t="s">
        <v>275</v>
      </c>
      <c r="D109" s="4"/>
      <c r="E109" s="4"/>
      <c r="F109" s="4"/>
    </row>
    <row r="110" spans="2:6" ht="24" customHeight="1">
      <c r="B110" s="6" t="s">
        <v>276</v>
      </c>
      <c r="C110" s="94" t="s">
        <v>277</v>
      </c>
      <c r="D110" s="4"/>
      <c r="E110" s="4"/>
      <c r="F110" s="4"/>
    </row>
    <row r="111" spans="2:6" ht="24" customHeight="1">
      <c r="B111" s="6">
        <v>17</v>
      </c>
      <c r="C111" s="95" t="s">
        <v>278</v>
      </c>
      <c r="D111" s="4"/>
      <c r="E111" s="4"/>
      <c r="F111" s="4"/>
    </row>
    <row r="112" spans="2:6" ht="24" customHeight="1">
      <c r="B112" s="6" t="s">
        <v>279</v>
      </c>
      <c r="C112" s="94" t="s">
        <v>280</v>
      </c>
      <c r="D112" s="4"/>
      <c r="E112" s="4"/>
      <c r="F112" s="4"/>
    </row>
    <row r="113" spans="2:6" ht="24" customHeight="1">
      <c r="B113" s="6" t="s">
        <v>281</v>
      </c>
      <c r="C113" s="94" t="s">
        <v>282</v>
      </c>
      <c r="D113" s="4"/>
      <c r="E113" s="4"/>
      <c r="F113" s="4"/>
    </row>
    <row r="114" spans="2:6" ht="24" customHeight="1">
      <c r="B114" s="6" t="s">
        <v>283</v>
      </c>
      <c r="C114" s="94" t="s">
        <v>284</v>
      </c>
      <c r="D114" s="4"/>
      <c r="E114" s="4"/>
      <c r="F114" s="4"/>
    </row>
    <row r="115" spans="2:6" ht="24" customHeight="1">
      <c r="B115" s="7" t="s">
        <v>285</v>
      </c>
      <c r="C115" s="8"/>
      <c r="D115" s="4"/>
      <c r="E115" s="4"/>
      <c r="F115" s="4"/>
    </row>
    <row r="116" spans="2:6" ht="12.75">
      <c r="B116" s="9"/>
      <c r="D116" s="10"/>
      <c r="E116" s="10"/>
      <c r="F116" s="10"/>
    </row>
    <row r="117" spans="4:6" ht="12.75">
      <c r="D117" s="10"/>
      <c r="E117" s="10"/>
      <c r="F117" s="10"/>
    </row>
    <row r="118" spans="4:6" ht="12.75">
      <c r="D118" s="10"/>
      <c r="E118" s="10"/>
      <c r="F118" s="10"/>
    </row>
    <row r="119" spans="4:6" ht="12.75">
      <c r="D119" s="10"/>
      <c r="E119" s="10"/>
      <c r="F119" s="10"/>
    </row>
    <row r="120" spans="4:6" ht="12.75">
      <c r="D120" s="10"/>
      <c r="E120" s="10"/>
      <c r="F120" s="10"/>
    </row>
    <row r="121" spans="4:6" ht="12.75">
      <c r="D121" s="10"/>
      <c r="E121" s="10"/>
      <c r="F121" s="10"/>
    </row>
    <row r="122" spans="4:6" ht="12.75">
      <c r="D122" s="10"/>
      <c r="E122" s="10"/>
      <c r="F122" s="10"/>
    </row>
    <row r="123" spans="4:6" ht="12.75">
      <c r="D123" s="10"/>
      <c r="E123" s="10"/>
      <c r="F123" s="10"/>
    </row>
    <row r="124" spans="4:6" ht="12.75">
      <c r="D124" s="10"/>
      <c r="E124" s="10"/>
      <c r="F124" s="10"/>
    </row>
    <row r="125" spans="4:6" ht="12.75">
      <c r="D125" s="10"/>
      <c r="E125" s="10"/>
      <c r="F125" s="10"/>
    </row>
    <row r="126" spans="4:6" ht="12.75">
      <c r="D126" s="10"/>
      <c r="E126" s="10"/>
      <c r="F126" s="10"/>
    </row>
    <row r="127" spans="4:6" ht="12.75">
      <c r="D127" s="10"/>
      <c r="E127" s="10"/>
      <c r="F127" s="10"/>
    </row>
    <row r="128" spans="4:6" ht="12.75">
      <c r="D128" s="10"/>
      <c r="E128" s="10"/>
      <c r="F128" s="10"/>
    </row>
    <row r="129" spans="4:6" ht="12.75">
      <c r="D129" s="10"/>
      <c r="E129" s="10"/>
      <c r="F129" s="10"/>
    </row>
    <row r="130" spans="4:6" ht="12.75">
      <c r="D130" s="10"/>
      <c r="E130" s="10"/>
      <c r="F130" s="10"/>
    </row>
    <row r="131" spans="4:6" ht="12.75">
      <c r="D131" s="10"/>
      <c r="E131" s="10"/>
      <c r="F131" s="10"/>
    </row>
    <row r="132" spans="4:6" ht="12.75">
      <c r="D132" s="10"/>
      <c r="E132" s="10"/>
      <c r="F132" s="10"/>
    </row>
    <row r="133" spans="4:6" ht="12.75">
      <c r="D133" s="10"/>
      <c r="E133" s="10"/>
      <c r="F133" s="10"/>
    </row>
    <row r="134" spans="4:6" ht="12.75">
      <c r="D134" s="10"/>
      <c r="E134" s="10"/>
      <c r="F134" s="10"/>
    </row>
    <row r="135" spans="4:6" ht="12.75">
      <c r="D135" s="10"/>
      <c r="E135" s="10"/>
      <c r="F135" s="10"/>
    </row>
    <row r="136" spans="4:6" ht="12.75">
      <c r="D136" s="10"/>
      <c r="E136" s="10"/>
      <c r="F136" s="10"/>
    </row>
    <row r="137" spans="4:6" ht="12.75">
      <c r="D137" s="10"/>
      <c r="E137" s="10"/>
      <c r="F137" s="10"/>
    </row>
    <row r="138" spans="4:6" ht="12.75">
      <c r="D138" s="10"/>
      <c r="E138" s="10"/>
      <c r="F138" s="10"/>
    </row>
    <row r="139" spans="4:6" ht="12.75">
      <c r="D139" s="10"/>
      <c r="E139" s="10"/>
      <c r="F139" s="10"/>
    </row>
    <row r="140" spans="4:6" ht="12.75">
      <c r="D140" s="10"/>
      <c r="E140" s="10"/>
      <c r="F140" s="10"/>
    </row>
    <row r="141" spans="4:6" ht="12.75">
      <c r="D141" s="10"/>
      <c r="E141" s="10"/>
      <c r="F141" s="10"/>
    </row>
    <row r="142" spans="4:6" ht="12.75">
      <c r="D142" s="10"/>
      <c r="E142" s="10"/>
      <c r="F142" s="10"/>
    </row>
    <row r="143" spans="4:6" ht="12.75">
      <c r="D143" s="10"/>
      <c r="E143" s="10"/>
      <c r="F143" s="10"/>
    </row>
    <row r="144" spans="4:6" ht="12.75">
      <c r="D144" s="10"/>
      <c r="E144" s="10"/>
      <c r="F144" s="10"/>
    </row>
    <row r="145" spans="4:6" ht="12.75">
      <c r="D145" s="10"/>
      <c r="E145" s="10"/>
      <c r="F145" s="10"/>
    </row>
    <row r="146" spans="4:6" ht="12.75">
      <c r="D146" s="10"/>
      <c r="E146" s="10"/>
      <c r="F146" s="10"/>
    </row>
    <row r="147" spans="4:6" ht="12.75">
      <c r="D147" s="10"/>
      <c r="E147" s="10"/>
      <c r="F147" s="10"/>
    </row>
    <row r="148" spans="4:6" ht="12.75">
      <c r="D148" s="10"/>
      <c r="E148" s="10"/>
      <c r="F148" s="10"/>
    </row>
    <row r="149" spans="4:6" ht="12.75">
      <c r="D149" s="10"/>
      <c r="E149" s="10"/>
      <c r="F149" s="10"/>
    </row>
    <row r="150" spans="4:6" ht="12.75">
      <c r="D150" s="10"/>
      <c r="E150" s="10"/>
      <c r="F150" s="10"/>
    </row>
    <row r="151" spans="4:6" ht="12.75">
      <c r="D151" s="10"/>
      <c r="E151" s="10"/>
      <c r="F151" s="10"/>
    </row>
    <row r="152" spans="4:6" ht="12.75">
      <c r="D152" s="10"/>
      <c r="E152" s="10"/>
      <c r="F152" s="10"/>
    </row>
    <row r="153" spans="4:6" ht="12.75">
      <c r="D153" s="10"/>
      <c r="E153" s="10"/>
      <c r="F153" s="10"/>
    </row>
    <row r="154" spans="4:6" ht="12.75">
      <c r="D154" s="10"/>
      <c r="E154" s="10"/>
      <c r="F154" s="10"/>
    </row>
    <row r="155" spans="4:6" ht="12.75">
      <c r="D155" s="10"/>
      <c r="E155" s="10"/>
      <c r="F155" s="10"/>
    </row>
    <row r="156" spans="4:6" ht="12.75">
      <c r="D156" s="10"/>
      <c r="E156" s="10"/>
      <c r="F156" s="10"/>
    </row>
    <row r="157" spans="4:6" ht="12.75">
      <c r="D157" s="10"/>
      <c r="E157" s="10"/>
      <c r="F157" s="10"/>
    </row>
    <row r="158" spans="4:6" ht="12.75">
      <c r="D158" s="10"/>
      <c r="E158" s="10"/>
      <c r="F158" s="10"/>
    </row>
    <row r="159" spans="4:6" ht="12.75">
      <c r="D159" s="10"/>
      <c r="E159" s="10"/>
      <c r="F159" s="10"/>
    </row>
    <row r="160" spans="4:6" ht="12.75">
      <c r="D160" s="10"/>
      <c r="E160" s="10"/>
      <c r="F160" s="10"/>
    </row>
    <row r="161" spans="4:6" ht="12.75">
      <c r="D161" s="10"/>
      <c r="E161" s="10"/>
      <c r="F161" s="10"/>
    </row>
    <row r="162" spans="4:6" ht="12.75">
      <c r="D162" s="10"/>
      <c r="E162" s="10"/>
      <c r="F162" s="10"/>
    </row>
    <row r="163" spans="4:6" ht="12.75">
      <c r="D163" s="10"/>
      <c r="E163" s="10"/>
      <c r="F163" s="10"/>
    </row>
    <row r="164" spans="4:6" ht="12.75">
      <c r="D164" s="10"/>
      <c r="E164" s="10"/>
      <c r="F164" s="10"/>
    </row>
    <row r="165" spans="4:6" ht="12.75">
      <c r="D165" s="10"/>
      <c r="E165" s="10"/>
      <c r="F165" s="10"/>
    </row>
    <row r="166" spans="4:6" ht="12.75">
      <c r="D166" s="10"/>
      <c r="E166" s="10"/>
      <c r="F166" s="10"/>
    </row>
    <row r="167" spans="4:6" ht="12.75">
      <c r="D167" s="10"/>
      <c r="E167" s="10"/>
      <c r="F167" s="10"/>
    </row>
    <row r="168" spans="4:6" ht="12.75">
      <c r="D168" s="10"/>
      <c r="E168" s="10"/>
      <c r="F168" s="10"/>
    </row>
    <row r="169" spans="4:6" ht="12.75">
      <c r="D169" s="10"/>
      <c r="E169" s="10"/>
      <c r="F169" s="10"/>
    </row>
    <row r="170" spans="4:6" ht="12.75">
      <c r="D170" s="10"/>
      <c r="E170" s="10"/>
      <c r="F170" s="10"/>
    </row>
    <row r="171" spans="4:6" ht="12.75">
      <c r="D171" s="10"/>
      <c r="E171" s="10"/>
      <c r="F171" s="10"/>
    </row>
    <row r="172" spans="4:6" ht="12.75">
      <c r="D172" s="10"/>
      <c r="E172" s="10"/>
      <c r="F172" s="10"/>
    </row>
    <row r="173" spans="4:6" ht="12.75">
      <c r="D173" s="10"/>
      <c r="E173" s="10"/>
      <c r="F173" s="10"/>
    </row>
    <row r="174" spans="4:6" ht="12.75">
      <c r="D174" s="10"/>
      <c r="E174" s="10"/>
      <c r="F174" s="10"/>
    </row>
    <row r="175" spans="4:6" ht="12.75">
      <c r="D175" s="10"/>
      <c r="E175" s="10"/>
      <c r="F175" s="10"/>
    </row>
    <row r="176" spans="4:6" ht="12.75">
      <c r="D176" s="10"/>
      <c r="E176" s="10"/>
      <c r="F176" s="10"/>
    </row>
    <row r="177" spans="4:6" ht="12.75">
      <c r="D177" s="10"/>
      <c r="E177" s="10"/>
      <c r="F177" s="10"/>
    </row>
    <row r="178" spans="4:6" ht="12.75">
      <c r="D178" s="10"/>
      <c r="E178" s="10"/>
      <c r="F178" s="10"/>
    </row>
    <row r="179" spans="4:6" ht="12.75">
      <c r="D179" s="10"/>
      <c r="E179" s="10"/>
      <c r="F179" s="10"/>
    </row>
    <row r="180" spans="4:6" ht="12.75">
      <c r="D180" s="10"/>
      <c r="E180" s="10"/>
      <c r="F180" s="10"/>
    </row>
    <row r="181" spans="4:6" ht="12.75">
      <c r="D181" s="10"/>
      <c r="E181" s="10"/>
      <c r="F181" s="10"/>
    </row>
    <row r="182" spans="4:6" ht="12.75">
      <c r="D182" s="10"/>
      <c r="E182" s="10"/>
      <c r="F182" s="10"/>
    </row>
    <row r="183" spans="4:6" ht="12.75">
      <c r="D183" s="10"/>
      <c r="E183" s="10"/>
      <c r="F183" s="10"/>
    </row>
    <row r="184" spans="4:6" ht="12.75">
      <c r="D184" s="10"/>
      <c r="E184" s="10"/>
      <c r="F184" s="10"/>
    </row>
    <row r="185" spans="4:6" ht="12.75">
      <c r="D185" s="10"/>
      <c r="E185" s="10"/>
      <c r="F185" s="10"/>
    </row>
    <row r="186" spans="4:6" ht="12.75">
      <c r="D186" s="10"/>
      <c r="E186" s="10"/>
      <c r="F186" s="10"/>
    </row>
    <row r="187" spans="4:6" ht="12.75">
      <c r="D187" s="10"/>
      <c r="E187" s="10"/>
      <c r="F187" s="10"/>
    </row>
    <row r="188" spans="4:6" ht="12.75">
      <c r="D188" s="10"/>
      <c r="E188" s="10"/>
      <c r="F188" s="10"/>
    </row>
    <row r="189" spans="4:6" ht="12.75">
      <c r="D189" s="10"/>
      <c r="E189" s="10"/>
      <c r="F189" s="10"/>
    </row>
    <row r="190" spans="4:6" ht="12.75">
      <c r="D190" s="10"/>
      <c r="E190" s="10"/>
      <c r="F190" s="10"/>
    </row>
    <row r="191" spans="4:6" ht="12.75">
      <c r="D191" s="10"/>
      <c r="E191" s="10"/>
      <c r="F191" s="10"/>
    </row>
    <row r="192" spans="4:6" ht="12.75">
      <c r="D192" s="10"/>
      <c r="E192" s="10"/>
      <c r="F192" s="10"/>
    </row>
    <row r="193" spans="4:6" ht="12.75">
      <c r="D193" s="10"/>
      <c r="E193" s="10"/>
      <c r="F193" s="10"/>
    </row>
    <row r="194" spans="4:6" ht="12.75">
      <c r="D194" s="10"/>
      <c r="E194" s="10"/>
      <c r="F194" s="10"/>
    </row>
    <row r="195" spans="4:6" ht="12.75">
      <c r="D195" s="10"/>
      <c r="E195" s="10"/>
      <c r="F195" s="10"/>
    </row>
    <row r="196" spans="4:6" ht="12.75">
      <c r="D196" s="10"/>
      <c r="E196" s="10"/>
      <c r="F196" s="10"/>
    </row>
    <row r="197" spans="4:6" ht="12.75">
      <c r="D197" s="10"/>
      <c r="E197" s="10"/>
      <c r="F197" s="10"/>
    </row>
    <row r="198" spans="4:6" ht="12.75">
      <c r="D198" s="10"/>
      <c r="E198" s="10"/>
      <c r="F198" s="10"/>
    </row>
    <row r="199" spans="4:6" ht="12.75">
      <c r="D199" s="10"/>
      <c r="E199" s="10"/>
      <c r="F199" s="10"/>
    </row>
    <row r="200" spans="4:6" ht="12.75">
      <c r="D200" s="10"/>
      <c r="E200" s="10"/>
      <c r="F200" s="10"/>
    </row>
    <row r="201" spans="4:6" ht="12.75">
      <c r="D201" s="10"/>
      <c r="E201" s="10"/>
      <c r="F201" s="10"/>
    </row>
    <row r="202" spans="4:6" ht="12.75">
      <c r="D202" s="10"/>
      <c r="E202" s="10"/>
      <c r="F202" s="10"/>
    </row>
    <row r="203" spans="4:6" ht="12.75">
      <c r="D203" s="10"/>
      <c r="E203" s="10"/>
      <c r="F203" s="10"/>
    </row>
    <row r="204" spans="4:6" ht="12.75">
      <c r="D204" s="10"/>
      <c r="E204" s="10"/>
      <c r="F204" s="10"/>
    </row>
    <row r="205" spans="4:6" ht="12.75">
      <c r="D205" s="10"/>
      <c r="E205" s="10"/>
      <c r="F205" s="10"/>
    </row>
    <row r="206" spans="4:6" ht="12.75">
      <c r="D206" s="10"/>
      <c r="E206" s="10"/>
      <c r="F206" s="10"/>
    </row>
    <row r="207" spans="4:6" ht="12.75">
      <c r="D207" s="10"/>
      <c r="E207" s="10"/>
      <c r="F207" s="10"/>
    </row>
    <row r="208" spans="4:6" ht="12.75">
      <c r="D208" s="10"/>
      <c r="E208" s="10"/>
      <c r="F208" s="10"/>
    </row>
    <row r="209" spans="4:6" ht="12.75">
      <c r="D209" s="10"/>
      <c r="E209" s="10"/>
      <c r="F209" s="10"/>
    </row>
    <row r="210" spans="4:6" ht="12.75">
      <c r="D210" s="10"/>
      <c r="E210" s="10"/>
      <c r="F210" s="10"/>
    </row>
    <row r="211" spans="4:6" ht="12.75">
      <c r="D211" s="10"/>
      <c r="E211" s="10"/>
      <c r="F211" s="10"/>
    </row>
    <row r="212" spans="4:6" ht="12.75">
      <c r="D212" s="10"/>
      <c r="E212" s="10"/>
      <c r="F212" s="10"/>
    </row>
    <row r="213" spans="4:6" ht="12.75">
      <c r="D213" s="10"/>
      <c r="E213" s="10"/>
      <c r="F213" s="10"/>
    </row>
    <row r="214" spans="4:6" ht="12.75">
      <c r="D214" s="10"/>
      <c r="E214" s="10"/>
      <c r="F214" s="10"/>
    </row>
    <row r="215" spans="4:6" ht="12.75">
      <c r="D215" s="10"/>
      <c r="E215" s="10"/>
      <c r="F215" s="10"/>
    </row>
    <row r="216" spans="4:6" ht="12.75">
      <c r="D216" s="10"/>
      <c r="E216" s="10"/>
      <c r="F216" s="10"/>
    </row>
    <row r="217" spans="4:6" ht="12.75">
      <c r="D217" s="10"/>
      <c r="E217" s="10"/>
      <c r="F217" s="10"/>
    </row>
  </sheetData>
  <sheetProtection/>
  <mergeCells count="5">
    <mergeCell ref="B1:F1"/>
    <mergeCell ref="A82:A100"/>
    <mergeCell ref="B2:F2"/>
    <mergeCell ref="A4:A22"/>
    <mergeCell ref="A42:A61"/>
  </mergeCells>
  <hyperlinks>
    <hyperlink ref="A4" location="Simulador" display="Simulador"/>
    <hyperlink ref="A42" location="Simulador" display="Simulador"/>
    <hyperlink ref="A82" location="Simulador" display="Simulador"/>
  </hyperlinks>
  <printOptions/>
  <pageMargins left="0.75" right="0.75" top="1" bottom="1" header="0" footer="0"/>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1:BJ56"/>
  <sheetViews>
    <sheetView showGridLines="0" showRowColHeaders="0" zoomScalePageLayoutView="0" workbookViewId="0" topLeftCell="P1">
      <selection activeCell="AB2" sqref="AB2:AE3"/>
    </sheetView>
  </sheetViews>
  <sheetFormatPr defaultColWidth="11.421875" defaultRowHeight="12.75"/>
  <cols>
    <col min="1" max="1" width="5.421875" style="62" customWidth="1"/>
    <col min="2" max="2" width="6.28125" style="1" customWidth="1"/>
    <col min="3" max="3" width="3.7109375" style="62" customWidth="1"/>
    <col min="4" max="4" width="17.421875" style="62" customWidth="1"/>
    <col min="5" max="18" width="11.421875" style="62" customWidth="1"/>
    <col min="19" max="19" width="6.28125" style="1" customWidth="1"/>
    <col min="20" max="20" width="3.7109375" style="62" customWidth="1"/>
    <col min="21" max="31" width="11.421875" style="62" customWidth="1"/>
    <col min="32" max="33" width="7.140625" style="62" customWidth="1"/>
    <col min="34" max="34" width="6.28125" style="1" customWidth="1"/>
    <col min="35" max="35" width="3.7109375" style="1" customWidth="1"/>
    <col min="36" max="48" width="11.421875" style="62" customWidth="1"/>
    <col min="49" max="49" width="6.7109375" style="62" customWidth="1"/>
    <col min="50" max="50" width="6.28125" style="62" customWidth="1"/>
    <col min="51" max="51" width="18.28125" style="62" customWidth="1"/>
    <col min="52" max="16384" width="11.421875" style="62" customWidth="1"/>
  </cols>
  <sheetData>
    <row r="1" spans="2:62" ht="12.75">
      <c r="B1" s="353"/>
      <c r="C1" s="353"/>
      <c r="D1" s="353"/>
      <c r="E1" s="353"/>
      <c r="F1" s="353"/>
      <c r="G1" s="353"/>
      <c r="H1" s="353"/>
      <c r="I1" s="353"/>
      <c r="J1" s="353"/>
      <c r="K1" s="353"/>
      <c r="L1" s="353"/>
      <c r="M1" s="353"/>
      <c r="S1" s="353"/>
      <c r="T1" s="353"/>
      <c r="U1" s="353"/>
      <c r="V1" s="353"/>
      <c r="W1" s="353"/>
      <c r="X1" s="353"/>
      <c r="Y1" s="353"/>
      <c r="Z1" s="353"/>
      <c r="AA1" s="353"/>
      <c r="AB1" s="353"/>
      <c r="AC1" s="353"/>
      <c r="AD1" s="353"/>
      <c r="AE1" s="353"/>
      <c r="AH1" s="353"/>
      <c r="AI1" s="353"/>
      <c r="AJ1" s="353"/>
      <c r="AK1" s="353"/>
      <c r="AL1" s="353"/>
      <c r="AM1" s="353"/>
      <c r="AN1" s="353"/>
      <c r="AO1" s="353"/>
      <c r="AP1" s="353"/>
      <c r="AQ1" s="353"/>
      <c r="AR1" s="353"/>
      <c r="AS1" s="353"/>
      <c r="AT1" s="383"/>
      <c r="AU1" s="60"/>
      <c r="AV1" s="60"/>
      <c r="AX1" s="353"/>
      <c r="AY1" s="353"/>
      <c r="AZ1" s="353"/>
      <c r="BA1" s="353"/>
      <c r="BB1" s="353"/>
      <c r="BC1" s="353"/>
      <c r="BD1" s="353"/>
      <c r="BE1" s="353"/>
      <c r="BF1" s="353"/>
      <c r="BG1" s="353"/>
      <c r="BH1" s="353"/>
      <c r="BI1" s="353"/>
      <c r="BJ1" s="353"/>
    </row>
    <row r="2" spans="10:60" ht="12.75">
      <c r="J2" s="358" t="s">
        <v>286</v>
      </c>
      <c r="K2" s="359"/>
      <c r="L2" s="359"/>
      <c r="M2" s="360"/>
      <c r="AB2" s="358" t="s">
        <v>286</v>
      </c>
      <c r="AC2" s="359"/>
      <c r="AD2" s="359"/>
      <c r="AE2" s="360"/>
      <c r="AP2" s="358" t="s">
        <v>286</v>
      </c>
      <c r="AQ2" s="359"/>
      <c r="AR2" s="359"/>
      <c r="AS2" s="360"/>
      <c r="BE2" s="358" t="s">
        <v>286</v>
      </c>
      <c r="BF2" s="359"/>
      <c r="BG2" s="359"/>
      <c r="BH2" s="360"/>
    </row>
    <row r="3" spans="10:60" ht="12.75">
      <c r="J3" s="361"/>
      <c r="K3" s="362"/>
      <c r="L3" s="362"/>
      <c r="M3" s="363"/>
      <c r="AB3" s="361"/>
      <c r="AC3" s="362"/>
      <c r="AD3" s="362"/>
      <c r="AE3" s="363"/>
      <c r="AP3" s="361"/>
      <c r="AQ3" s="362"/>
      <c r="AR3" s="362"/>
      <c r="AS3" s="363"/>
      <c r="BE3" s="361"/>
      <c r="BF3" s="362"/>
      <c r="BG3" s="362"/>
      <c r="BH3" s="363"/>
    </row>
    <row r="4" spans="2:36" s="1" customFormat="1" ht="12.75">
      <c r="B4" s="99"/>
      <c r="D4" s="12" t="s">
        <v>49</v>
      </c>
      <c r="U4" s="12" t="s">
        <v>69</v>
      </c>
      <c r="AH4" s="368"/>
      <c r="AJ4" s="12" t="s">
        <v>50</v>
      </c>
    </row>
    <row r="5" spans="2:50" s="1" customFormat="1" ht="12.75">
      <c r="B5" s="100"/>
      <c r="C5" s="11"/>
      <c r="T5" s="12"/>
      <c r="U5" s="62"/>
      <c r="V5" s="62"/>
      <c r="W5" s="62"/>
      <c r="X5" s="62"/>
      <c r="Y5" s="62"/>
      <c r="AH5" s="369"/>
      <c r="AJ5" s="62"/>
      <c r="AK5" s="62"/>
      <c r="AL5" s="62"/>
      <c r="AM5" s="62"/>
      <c r="AN5" s="62"/>
      <c r="AX5" s="62"/>
    </row>
    <row r="6" spans="2:62" s="1" customFormat="1" ht="12.75" customHeight="1">
      <c r="B6" s="100"/>
      <c r="C6" s="56" t="s">
        <v>18</v>
      </c>
      <c r="D6" s="63" t="s">
        <v>66</v>
      </c>
      <c r="S6" s="365"/>
      <c r="T6" s="64" t="s">
        <v>23</v>
      </c>
      <c r="U6" s="65" t="s">
        <v>290</v>
      </c>
      <c r="V6" s="62"/>
      <c r="W6" s="62"/>
      <c r="X6" s="62"/>
      <c r="Y6" s="62"/>
      <c r="AH6" s="369"/>
      <c r="AI6" s="57" t="s">
        <v>31</v>
      </c>
      <c r="AJ6" s="65" t="s">
        <v>296</v>
      </c>
      <c r="AK6" s="62"/>
      <c r="AL6" s="62"/>
      <c r="AM6" s="62"/>
      <c r="AN6" s="62"/>
      <c r="AW6" s="74"/>
      <c r="AX6" s="99"/>
      <c r="AY6" s="75" t="s">
        <v>306</v>
      </c>
      <c r="AZ6" s="374" t="s">
        <v>316</v>
      </c>
      <c r="BA6" s="374"/>
      <c r="BB6" s="374"/>
      <c r="BC6" s="374"/>
      <c r="BD6" s="374"/>
      <c r="BE6" s="374"/>
      <c r="BF6" s="374"/>
      <c r="BG6" s="374"/>
      <c r="BH6" s="374"/>
      <c r="BI6" s="374"/>
      <c r="BJ6" s="374"/>
    </row>
    <row r="7" spans="2:62" s="1" customFormat="1" ht="26.25" customHeight="1">
      <c r="B7" s="100"/>
      <c r="C7" s="58"/>
      <c r="D7" s="373" t="s">
        <v>332</v>
      </c>
      <c r="E7" s="373"/>
      <c r="F7" s="373"/>
      <c r="G7" s="373"/>
      <c r="H7" s="373"/>
      <c r="I7" s="373"/>
      <c r="J7" s="373"/>
      <c r="K7" s="373"/>
      <c r="L7" s="373"/>
      <c r="M7" s="373"/>
      <c r="S7" s="366"/>
      <c r="T7" s="66"/>
      <c r="U7" s="356" t="s">
        <v>339</v>
      </c>
      <c r="V7" s="356"/>
      <c r="W7" s="356"/>
      <c r="X7" s="356"/>
      <c r="Y7" s="356"/>
      <c r="Z7" s="356"/>
      <c r="AA7" s="356"/>
      <c r="AB7" s="356"/>
      <c r="AC7" s="356"/>
      <c r="AD7" s="62"/>
      <c r="AH7" s="369"/>
      <c r="AI7" s="57"/>
      <c r="AJ7" s="356" t="s">
        <v>297</v>
      </c>
      <c r="AK7" s="356"/>
      <c r="AL7" s="356"/>
      <c r="AM7" s="356"/>
      <c r="AN7" s="356"/>
      <c r="AO7" s="356"/>
      <c r="AP7" s="356"/>
      <c r="AQ7" s="356"/>
      <c r="AR7" s="356"/>
      <c r="AS7" s="356"/>
      <c r="AW7" s="73"/>
      <c r="AX7" s="102"/>
      <c r="AY7" s="72"/>
      <c r="AZ7" s="382"/>
      <c r="BA7" s="382"/>
      <c r="BB7" s="382"/>
      <c r="BC7" s="382"/>
      <c r="BD7" s="382"/>
      <c r="BE7" s="382"/>
      <c r="BF7" s="382"/>
      <c r="BG7" s="382"/>
      <c r="BH7" s="382"/>
      <c r="BI7" s="382"/>
      <c r="BJ7" s="382"/>
    </row>
    <row r="8" spans="2:62" s="1" customFormat="1" ht="12.75" customHeight="1">
      <c r="B8" s="100"/>
      <c r="C8" s="56" t="s">
        <v>19</v>
      </c>
      <c r="D8" s="63" t="s">
        <v>287</v>
      </c>
      <c r="I8" s="370"/>
      <c r="J8" s="371"/>
      <c r="K8" s="62"/>
      <c r="L8" s="62"/>
      <c r="M8" s="62"/>
      <c r="S8" s="366"/>
      <c r="T8" s="64" t="s">
        <v>24</v>
      </c>
      <c r="U8" s="364" t="s">
        <v>291</v>
      </c>
      <c r="V8" s="364"/>
      <c r="W8" s="364"/>
      <c r="X8" s="364"/>
      <c r="Y8" s="364"/>
      <c r="AH8" s="369"/>
      <c r="AI8" s="57" t="s">
        <v>67</v>
      </c>
      <c r="AJ8" s="65" t="s">
        <v>35</v>
      </c>
      <c r="AK8" s="62"/>
      <c r="AL8" s="62"/>
      <c r="AM8" s="62"/>
      <c r="AN8" s="62"/>
      <c r="AW8" s="73"/>
      <c r="AX8" s="102"/>
      <c r="AY8" s="75"/>
      <c r="AZ8" s="76"/>
      <c r="BA8" s="76"/>
      <c r="BB8" s="76"/>
      <c r="BC8" s="76"/>
      <c r="BD8" s="76"/>
      <c r="BE8" s="76"/>
      <c r="BF8" s="76"/>
      <c r="BG8" s="76"/>
      <c r="BH8" s="76"/>
      <c r="BI8" s="76"/>
      <c r="BJ8" s="76"/>
    </row>
    <row r="9" spans="2:62" s="1" customFormat="1" ht="24.75" customHeight="1">
      <c r="B9" s="100"/>
      <c r="C9" s="56"/>
      <c r="D9" s="355" t="s">
        <v>288</v>
      </c>
      <c r="E9" s="355"/>
      <c r="F9" s="355"/>
      <c r="G9" s="355"/>
      <c r="H9" s="355"/>
      <c r="I9" s="355"/>
      <c r="J9" s="355"/>
      <c r="K9" s="355"/>
      <c r="L9" s="355"/>
      <c r="M9" s="355"/>
      <c r="S9" s="366"/>
      <c r="T9" s="66"/>
      <c r="U9" s="356" t="s">
        <v>340</v>
      </c>
      <c r="V9" s="356"/>
      <c r="W9" s="356"/>
      <c r="X9" s="356"/>
      <c r="Y9" s="356"/>
      <c r="Z9" s="356"/>
      <c r="AA9" s="356"/>
      <c r="AB9" s="356"/>
      <c r="AC9" s="356"/>
      <c r="AD9" s="62"/>
      <c r="AH9" s="369"/>
      <c r="AI9" s="57"/>
      <c r="AJ9" s="356" t="s">
        <v>298</v>
      </c>
      <c r="AK9" s="356"/>
      <c r="AL9" s="356"/>
      <c r="AM9" s="356"/>
      <c r="AN9" s="356"/>
      <c r="AO9" s="356"/>
      <c r="AP9" s="356"/>
      <c r="AQ9" s="356"/>
      <c r="AR9" s="356"/>
      <c r="AS9" s="356"/>
      <c r="AW9" s="73"/>
      <c r="AX9" s="102"/>
      <c r="AY9" s="75" t="s">
        <v>307</v>
      </c>
      <c r="AZ9" s="378" t="s">
        <v>314</v>
      </c>
      <c r="BA9" s="378"/>
      <c r="BB9" s="378"/>
      <c r="BC9" s="378"/>
      <c r="BD9" s="378"/>
      <c r="BE9" s="378"/>
      <c r="BF9" s="378"/>
      <c r="BG9" s="378"/>
      <c r="BH9" s="378"/>
      <c r="BI9" s="378"/>
      <c r="BJ9" s="378"/>
    </row>
    <row r="10" spans="2:62" s="1" customFormat="1" ht="27.75" customHeight="1">
      <c r="B10" s="100"/>
      <c r="C10" s="58"/>
      <c r="D10" s="355" t="s">
        <v>336</v>
      </c>
      <c r="E10" s="355"/>
      <c r="F10" s="355"/>
      <c r="G10" s="355"/>
      <c r="H10" s="355"/>
      <c r="I10" s="355"/>
      <c r="J10" s="355"/>
      <c r="K10" s="355"/>
      <c r="L10" s="355"/>
      <c r="M10" s="355"/>
      <c r="S10" s="366"/>
      <c r="T10" s="64" t="s">
        <v>26</v>
      </c>
      <c r="U10" s="357" t="s">
        <v>292</v>
      </c>
      <c r="V10" s="357"/>
      <c r="W10" s="357"/>
      <c r="X10" s="357"/>
      <c r="Y10" s="357"/>
      <c r="AH10" s="367"/>
      <c r="AI10" s="57" t="s">
        <v>68</v>
      </c>
      <c r="AJ10" s="65" t="s">
        <v>299</v>
      </c>
      <c r="AK10" s="62"/>
      <c r="AL10" s="62"/>
      <c r="AM10" s="62"/>
      <c r="AN10" s="62"/>
      <c r="AW10" s="73"/>
      <c r="AX10" s="102"/>
      <c r="AY10" s="75"/>
      <c r="AZ10" s="378"/>
      <c r="BA10" s="378"/>
      <c r="BB10" s="378"/>
      <c r="BC10" s="378"/>
      <c r="BD10" s="378"/>
      <c r="BE10" s="378"/>
      <c r="BF10" s="378"/>
      <c r="BG10" s="378"/>
      <c r="BH10" s="378"/>
      <c r="BI10" s="378"/>
      <c r="BJ10" s="378"/>
    </row>
    <row r="11" spans="2:62" s="1" customFormat="1" ht="29.25" customHeight="1">
      <c r="B11" s="100"/>
      <c r="C11" s="56" t="s">
        <v>20</v>
      </c>
      <c r="D11" s="63" t="s">
        <v>32</v>
      </c>
      <c r="S11" s="366"/>
      <c r="T11" s="66"/>
      <c r="U11" s="356" t="s">
        <v>333</v>
      </c>
      <c r="V11" s="356"/>
      <c r="W11" s="356"/>
      <c r="X11" s="356"/>
      <c r="Y11" s="356"/>
      <c r="Z11" s="356"/>
      <c r="AA11" s="356"/>
      <c r="AB11" s="356"/>
      <c r="AC11" s="356"/>
      <c r="AH11" s="367"/>
      <c r="AI11" s="101"/>
      <c r="AJ11" s="356" t="s">
        <v>325</v>
      </c>
      <c r="AK11" s="356"/>
      <c r="AL11" s="356"/>
      <c r="AM11" s="356"/>
      <c r="AN11" s="356"/>
      <c r="AO11" s="356"/>
      <c r="AP11" s="356"/>
      <c r="AQ11" s="356"/>
      <c r="AR11" s="356"/>
      <c r="AS11" s="356"/>
      <c r="AW11" s="73"/>
      <c r="AX11" s="102"/>
      <c r="AY11" s="75"/>
      <c r="AZ11" s="378"/>
      <c r="BA11" s="378"/>
      <c r="BB11" s="378"/>
      <c r="BC11" s="378"/>
      <c r="BD11" s="378"/>
      <c r="BE11" s="378"/>
      <c r="BF11" s="378"/>
      <c r="BG11" s="378"/>
      <c r="BH11" s="378"/>
      <c r="BI11" s="378"/>
      <c r="BJ11" s="378"/>
    </row>
    <row r="12" spans="2:62" s="1" customFormat="1" ht="19.5" customHeight="1">
      <c r="B12" s="100"/>
      <c r="C12" s="58"/>
      <c r="D12" s="355" t="s">
        <v>289</v>
      </c>
      <c r="E12" s="355"/>
      <c r="F12" s="355"/>
      <c r="G12" s="355"/>
      <c r="H12" s="355"/>
      <c r="I12" s="355"/>
      <c r="J12" s="355"/>
      <c r="K12" s="355"/>
      <c r="L12" s="355"/>
      <c r="M12" s="355"/>
      <c r="S12" s="366"/>
      <c r="T12" s="64" t="s">
        <v>27</v>
      </c>
      <c r="U12" s="354" t="s">
        <v>25</v>
      </c>
      <c r="V12" s="354"/>
      <c r="W12" s="354"/>
      <c r="X12" s="354"/>
      <c r="Y12" s="354"/>
      <c r="AX12" s="102"/>
      <c r="AY12" s="75"/>
      <c r="AZ12" s="378"/>
      <c r="BA12" s="378"/>
      <c r="BB12" s="378"/>
      <c r="BC12" s="378"/>
      <c r="BD12" s="378"/>
      <c r="BE12" s="378"/>
      <c r="BF12" s="378"/>
      <c r="BG12" s="378"/>
      <c r="BH12" s="378"/>
      <c r="BI12" s="378"/>
      <c r="BJ12" s="378"/>
    </row>
    <row r="13" spans="2:62" s="1" customFormat="1" ht="12.75" customHeight="1">
      <c r="B13" s="100"/>
      <c r="C13" s="56" t="s">
        <v>21</v>
      </c>
      <c r="D13" s="372" t="s">
        <v>36</v>
      </c>
      <c r="E13" s="372"/>
      <c r="F13" s="372"/>
      <c r="G13" s="372"/>
      <c r="S13" s="366"/>
      <c r="T13" s="66"/>
      <c r="U13" s="356" t="s">
        <v>334</v>
      </c>
      <c r="V13" s="356"/>
      <c r="W13" s="356"/>
      <c r="X13" s="356"/>
      <c r="Y13" s="356"/>
      <c r="Z13" s="356"/>
      <c r="AA13" s="356"/>
      <c r="AB13" s="356"/>
      <c r="AC13" s="356"/>
      <c r="AD13" s="62"/>
      <c r="AX13" s="102"/>
      <c r="AY13" s="75"/>
      <c r="AZ13" s="378"/>
      <c r="BA13" s="378"/>
      <c r="BB13" s="378"/>
      <c r="BC13" s="378"/>
      <c r="BD13" s="378"/>
      <c r="BE13" s="378"/>
      <c r="BF13" s="378"/>
      <c r="BG13" s="378"/>
      <c r="BH13" s="378"/>
      <c r="BI13" s="378"/>
      <c r="BJ13" s="378"/>
    </row>
    <row r="14" spans="2:62" s="1" customFormat="1" ht="41.25" customHeight="1">
      <c r="B14" s="100"/>
      <c r="C14" s="58"/>
      <c r="D14" s="355" t="s">
        <v>337</v>
      </c>
      <c r="E14" s="355"/>
      <c r="F14" s="355"/>
      <c r="G14" s="355"/>
      <c r="H14" s="355"/>
      <c r="I14" s="355"/>
      <c r="J14" s="355"/>
      <c r="K14" s="355"/>
      <c r="L14" s="355"/>
      <c r="M14" s="355"/>
      <c r="S14" s="366"/>
      <c r="T14" s="64" t="s">
        <v>28</v>
      </c>
      <c r="U14" s="65" t="s">
        <v>293</v>
      </c>
      <c r="V14" s="62"/>
      <c r="W14" s="62"/>
      <c r="X14" s="62"/>
      <c r="Y14" s="62"/>
      <c r="AW14" s="62"/>
      <c r="AX14" s="102"/>
      <c r="AY14" s="72"/>
      <c r="AZ14" s="379"/>
      <c r="BA14" s="379"/>
      <c r="BB14" s="379"/>
      <c r="BC14" s="379"/>
      <c r="BD14" s="379"/>
      <c r="BE14" s="379"/>
      <c r="BF14" s="379"/>
      <c r="BG14" s="379"/>
      <c r="BH14" s="379"/>
      <c r="BI14" s="379"/>
      <c r="BJ14" s="379"/>
    </row>
    <row r="15" spans="2:62" ht="16.5" customHeight="1">
      <c r="B15" s="100"/>
      <c r="C15" s="56" t="s">
        <v>22</v>
      </c>
      <c r="D15" s="63" t="s">
        <v>7</v>
      </c>
      <c r="S15" s="366"/>
      <c r="T15" s="66"/>
      <c r="U15" s="356" t="s">
        <v>335</v>
      </c>
      <c r="V15" s="356"/>
      <c r="W15" s="356"/>
      <c r="X15" s="356"/>
      <c r="Y15" s="356"/>
      <c r="Z15" s="356"/>
      <c r="AA15" s="356"/>
      <c r="AB15" s="356"/>
      <c r="AC15" s="356"/>
      <c r="AX15" s="102"/>
      <c r="AY15" s="72" t="s">
        <v>308</v>
      </c>
      <c r="AZ15" s="377" t="s">
        <v>317</v>
      </c>
      <c r="BA15" s="377"/>
      <c r="BB15" s="377"/>
      <c r="BC15" s="377"/>
      <c r="BD15" s="377"/>
      <c r="BE15" s="377"/>
      <c r="BF15" s="377"/>
      <c r="BG15" s="377"/>
      <c r="BH15" s="377"/>
      <c r="BI15" s="377"/>
      <c r="BJ15" s="377"/>
    </row>
    <row r="16" spans="2:62" ht="29.25" customHeight="1">
      <c r="B16" s="100"/>
      <c r="C16" s="68"/>
      <c r="D16" s="355" t="s">
        <v>338</v>
      </c>
      <c r="E16" s="355"/>
      <c r="F16" s="355"/>
      <c r="G16" s="355"/>
      <c r="H16" s="355"/>
      <c r="I16" s="355"/>
      <c r="J16" s="355"/>
      <c r="K16" s="355"/>
      <c r="L16" s="355"/>
      <c r="M16" s="355"/>
      <c r="S16" s="366"/>
      <c r="T16" s="64" t="s">
        <v>30</v>
      </c>
      <c r="U16" s="65" t="s">
        <v>294</v>
      </c>
      <c r="AD16" s="1"/>
      <c r="AX16" s="102"/>
      <c r="AY16" s="72" t="s">
        <v>309</v>
      </c>
      <c r="AZ16" s="381" t="s">
        <v>315</v>
      </c>
      <c r="BA16" s="381"/>
      <c r="BB16" s="381"/>
      <c r="BC16" s="381"/>
      <c r="BD16" s="381"/>
      <c r="BE16" s="381"/>
      <c r="BF16" s="381"/>
      <c r="BG16" s="381"/>
      <c r="BH16" s="381"/>
      <c r="BI16" s="376"/>
      <c r="BJ16" s="376"/>
    </row>
    <row r="17" spans="4:62" ht="12.75" customHeight="1">
      <c r="D17" s="380"/>
      <c r="E17" s="380"/>
      <c r="S17" s="367"/>
      <c r="T17" s="70"/>
      <c r="U17" s="356" t="s">
        <v>295</v>
      </c>
      <c r="V17" s="356"/>
      <c r="W17" s="356"/>
      <c r="X17" s="356"/>
      <c r="Y17" s="356"/>
      <c r="Z17" s="356"/>
      <c r="AA17" s="356"/>
      <c r="AB17" s="356"/>
      <c r="AC17" s="356"/>
      <c r="AX17" s="103"/>
      <c r="AY17" s="72" t="s">
        <v>310</v>
      </c>
      <c r="AZ17" s="382" t="s">
        <v>311</v>
      </c>
      <c r="BA17" s="382"/>
      <c r="BB17" s="382"/>
      <c r="BC17" s="382"/>
      <c r="BD17" s="382"/>
      <c r="BE17" s="382"/>
      <c r="BF17" s="382"/>
      <c r="BG17" s="382"/>
      <c r="BH17" s="382"/>
      <c r="BI17" s="376"/>
      <c r="BJ17" s="376"/>
    </row>
    <row r="18" spans="4:62" ht="12.75" customHeight="1">
      <c r="D18" s="69"/>
      <c r="E18" s="69"/>
      <c r="S18" s="67"/>
      <c r="T18" s="1"/>
      <c r="U18" s="71"/>
      <c r="V18" s="71"/>
      <c r="W18" s="71"/>
      <c r="X18" s="71"/>
      <c r="Y18" s="71"/>
      <c r="Z18" s="71"/>
      <c r="AA18" s="71"/>
      <c r="AB18" s="71"/>
      <c r="AC18" s="71"/>
      <c r="AX18" s="100"/>
      <c r="AY18" s="75" t="s">
        <v>312</v>
      </c>
      <c r="AZ18" s="374" t="s">
        <v>313</v>
      </c>
      <c r="BA18" s="374"/>
      <c r="BB18" s="374"/>
      <c r="BC18" s="374"/>
      <c r="BD18" s="374"/>
      <c r="BE18" s="374"/>
      <c r="BF18" s="374"/>
      <c r="BG18" s="374"/>
      <c r="BH18" s="374"/>
      <c r="BI18" s="375"/>
      <c r="BJ18" s="375"/>
    </row>
    <row r="19" spans="3:62" ht="12.75" customHeight="1">
      <c r="C19" s="1"/>
      <c r="D19" s="69"/>
      <c r="E19" s="69"/>
      <c r="S19" s="67"/>
      <c r="T19" s="1"/>
      <c r="U19" s="71"/>
      <c r="V19" s="71"/>
      <c r="W19" s="71"/>
      <c r="X19" s="71"/>
      <c r="Y19" s="71"/>
      <c r="Z19" s="71"/>
      <c r="AA19" s="71"/>
      <c r="AB19" s="71"/>
      <c r="AC19" s="71"/>
      <c r="AX19" s="100"/>
      <c r="AY19" s="70"/>
      <c r="AZ19" s="376"/>
      <c r="BA19" s="376"/>
      <c r="BB19" s="376"/>
      <c r="BC19" s="376"/>
      <c r="BD19" s="376"/>
      <c r="BE19" s="376"/>
      <c r="BF19" s="376"/>
      <c r="BG19" s="376"/>
      <c r="BH19" s="376"/>
      <c r="BI19" s="376"/>
      <c r="BJ19" s="376"/>
    </row>
    <row r="20" spans="3:29" ht="12.75" customHeight="1">
      <c r="C20" s="42" t="s">
        <v>84</v>
      </c>
      <c r="D20" s="69"/>
      <c r="E20" s="69"/>
      <c r="S20" s="67"/>
      <c r="T20" s="1"/>
      <c r="U20" s="71"/>
      <c r="V20" s="71"/>
      <c r="W20" s="71"/>
      <c r="X20" s="71"/>
      <c r="Y20" s="71"/>
      <c r="Z20" s="71"/>
      <c r="AA20" s="71"/>
      <c r="AB20" s="71"/>
      <c r="AC20" s="71"/>
    </row>
    <row r="21" spans="3:29" ht="12.75" customHeight="1">
      <c r="C21" s="42"/>
      <c r="D21" s="69"/>
      <c r="E21" s="69"/>
      <c r="S21" s="67"/>
      <c r="T21" s="1"/>
      <c r="U21" s="71"/>
      <c r="V21" s="71"/>
      <c r="W21" s="71"/>
      <c r="X21" s="71"/>
      <c r="Y21" s="71"/>
      <c r="Z21" s="71"/>
      <c r="AA21" s="71"/>
      <c r="AB21" s="71"/>
      <c r="AC21" s="71"/>
    </row>
    <row r="22" spans="3:29" ht="12.75" customHeight="1">
      <c r="C22" s="43" t="s">
        <v>73</v>
      </c>
      <c r="D22" s="69"/>
      <c r="E22" s="69"/>
      <c r="S22" s="67"/>
      <c r="T22" s="1"/>
      <c r="U22" s="71"/>
      <c r="V22" s="71"/>
      <c r="W22" s="71"/>
      <c r="X22" s="71"/>
      <c r="Y22" s="71"/>
      <c r="Z22" s="71"/>
      <c r="AA22" s="71"/>
      <c r="AB22" s="71"/>
      <c r="AC22" s="71"/>
    </row>
    <row r="23" spans="3:29" ht="12.75" customHeight="1">
      <c r="C23" s="46"/>
      <c r="D23" s="69"/>
      <c r="E23" s="69"/>
      <c r="S23" s="67"/>
      <c r="T23" s="1"/>
      <c r="U23" s="71"/>
      <c r="V23" s="71"/>
      <c r="W23" s="71"/>
      <c r="X23" s="71"/>
      <c r="Y23" s="71"/>
      <c r="Z23" s="71"/>
      <c r="AA23" s="71"/>
      <c r="AB23" s="71"/>
      <c r="AC23" s="71"/>
    </row>
    <row r="24" spans="3:29" ht="12.75" customHeight="1">
      <c r="C24" s="46" t="s">
        <v>71</v>
      </c>
      <c r="D24" s="69"/>
      <c r="E24" s="69"/>
      <c r="S24" s="67"/>
      <c r="T24" s="1"/>
      <c r="U24" s="71"/>
      <c r="V24" s="71"/>
      <c r="W24" s="71"/>
      <c r="X24" s="71"/>
      <c r="Y24" s="71"/>
      <c r="Z24" s="71"/>
      <c r="AA24" s="71"/>
      <c r="AB24" s="71"/>
      <c r="AC24" s="71"/>
    </row>
    <row r="25" spans="3:29" ht="12.75" customHeight="1">
      <c r="C25" s="43" t="s">
        <v>347</v>
      </c>
      <c r="D25" s="69"/>
      <c r="E25" s="69"/>
      <c r="S25" s="67"/>
      <c r="T25" s="1"/>
      <c r="U25" s="71"/>
      <c r="V25" s="71"/>
      <c r="W25" s="71"/>
      <c r="X25" s="71"/>
      <c r="Y25" s="71"/>
      <c r="Z25" s="71"/>
      <c r="AA25" s="71"/>
      <c r="AB25" s="71"/>
      <c r="AC25" s="71"/>
    </row>
    <row r="26" spans="4:29" ht="12.75" customHeight="1">
      <c r="D26" s="69"/>
      <c r="E26" s="69"/>
      <c r="S26" s="67"/>
      <c r="T26" s="1"/>
      <c r="U26" s="71"/>
      <c r="V26" s="71"/>
      <c r="W26" s="71"/>
      <c r="X26" s="71"/>
      <c r="Y26" s="71"/>
      <c r="Z26" s="71"/>
      <c r="AA26" s="71"/>
      <c r="AB26" s="71"/>
      <c r="AC26" s="71"/>
    </row>
    <row r="27" spans="4:29" ht="12.75" customHeight="1">
      <c r="D27" s="69"/>
      <c r="E27" s="69"/>
      <c r="S27" s="67"/>
      <c r="T27" s="1"/>
      <c r="U27" s="71"/>
      <c r="V27" s="71"/>
      <c r="W27" s="71"/>
      <c r="X27" s="71"/>
      <c r="Y27" s="71"/>
      <c r="Z27" s="71"/>
      <c r="AA27" s="71"/>
      <c r="AB27" s="71"/>
      <c r="AC27" s="71"/>
    </row>
    <row r="28" spans="4:29" ht="12.75" customHeight="1">
      <c r="D28" s="69"/>
      <c r="E28" s="69"/>
      <c r="S28" s="67"/>
      <c r="T28" s="1"/>
      <c r="U28" s="71"/>
      <c r="V28" s="71"/>
      <c r="W28" s="71"/>
      <c r="X28" s="71"/>
      <c r="Y28" s="71"/>
      <c r="Z28" s="71"/>
      <c r="AA28" s="71"/>
      <c r="AB28" s="71"/>
      <c r="AC28" s="71"/>
    </row>
    <row r="29" spans="4:29" ht="12.75" customHeight="1">
      <c r="D29" s="69"/>
      <c r="E29" s="69"/>
      <c r="S29" s="67"/>
      <c r="T29" s="1"/>
      <c r="U29" s="71"/>
      <c r="V29" s="71"/>
      <c r="W29" s="71"/>
      <c r="X29" s="71"/>
      <c r="Y29" s="71"/>
      <c r="Z29" s="71"/>
      <c r="AA29" s="71"/>
      <c r="AB29" s="71"/>
      <c r="AC29" s="71"/>
    </row>
    <row r="30" spans="4:29" ht="12.75" customHeight="1">
      <c r="D30" s="69"/>
      <c r="E30" s="69"/>
      <c r="S30" s="67"/>
      <c r="T30" s="1"/>
      <c r="U30" s="71"/>
      <c r="V30" s="71"/>
      <c r="W30" s="71"/>
      <c r="X30" s="71"/>
      <c r="Y30" s="71"/>
      <c r="Z30" s="71"/>
      <c r="AA30" s="71"/>
      <c r="AB30" s="71"/>
      <c r="AC30" s="71"/>
    </row>
    <row r="31" ht="18" customHeight="1"/>
    <row r="33" spans="36:62" s="1" customFormat="1" ht="12.75">
      <c r="AJ33" s="62"/>
      <c r="AK33" s="62"/>
      <c r="AL33" s="62"/>
      <c r="AM33" s="62"/>
      <c r="AN33" s="62"/>
      <c r="AO33" s="62"/>
      <c r="AP33" s="62"/>
      <c r="AQ33" s="62"/>
      <c r="AR33" s="62"/>
      <c r="AS33" s="62"/>
      <c r="AT33" s="62"/>
      <c r="AU33" s="62"/>
      <c r="AV33" s="62"/>
      <c r="AY33" s="62"/>
      <c r="AZ33" s="62"/>
      <c r="BA33" s="62"/>
      <c r="BB33" s="62"/>
      <c r="BC33" s="62"/>
      <c r="BD33" s="62"/>
      <c r="BE33" s="62"/>
      <c r="BF33" s="62"/>
      <c r="BG33" s="62"/>
      <c r="BH33" s="62"/>
      <c r="BI33" s="62"/>
      <c r="BJ33" s="62"/>
    </row>
    <row r="34" spans="3:62" ht="12.75">
      <c r="C34" s="1"/>
      <c r="D34" s="1"/>
      <c r="E34" s="1"/>
      <c r="F34" s="1"/>
      <c r="G34" s="1"/>
      <c r="H34" s="1"/>
      <c r="I34" s="1"/>
      <c r="J34" s="1"/>
      <c r="K34" s="1"/>
      <c r="L34" s="1"/>
      <c r="M34" s="1"/>
      <c r="N34" s="1"/>
      <c r="O34" s="1"/>
      <c r="P34" s="1"/>
      <c r="Q34" s="1"/>
      <c r="R34" s="1"/>
      <c r="T34" s="1"/>
      <c r="U34" s="1"/>
      <c r="V34" s="1"/>
      <c r="W34" s="1"/>
      <c r="X34" s="1"/>
      <c r="Y34" s="1"/>
      <c r="Z34" s="1"/>
      <c r="AA34" s="1"/>
      <c r="AB34" s="1"/>
      <c r="AC34" s="1"/>
      <c r="AD34" s="1"/>
      <c r="AE34" s="1"/>
      <c r="AF34" s="1"/>
      <c r="AG34" s="1"/>
      <c r="BI34" s="1"/>
      <c r="BJ34" s="1"/>
    </row>
    <row r="40" spans="51:60" ht="12.75">
      <c r="AY40" s="1"/>
      <c r="AZ40" s="1"/>
      <c r="BA40" s="1"/>
      <c r="BB40" s="1"/>
      <c r="BC40" s="1"/>
      <c r="BD40" s="1"/>
      <c r="BE40" s="1"/>
      <c r="BF40" s="1"/>
      <c r="BG40" s="1"/>
      <c r="BH40" s="1"/>
    </row>
    <row r="47" spans="51:62" s="1" customFormat="1" ht="12.75">
      <c r="AY47" s="62"/>
      <c r="AZ47" s="62"/>
      <c r="BA47" s="62"/>
      <c r="BB47" s="62"/>
      <c r="BC47" s="62"/>
      <c r="BD47" s="62"/>
      <c r="BE47" s="62"/>
      <c r="BF47" s="62"/>
      <c r="BG47" s="62"/>
      <c r="BH47" s="62"/>
      <c r="BI47" s="62"/>
      <c r="BJ47" s="62"/>
    </row>
    <row r="48" spans="61:62" ht="12.75">
      <c r="BI48" s="1"/>
      <c r="BJ48" s="1"/>
    </row>
    <row r="54" spans="45:60" ht="12.75">
      <c r="AS54" s="1"/>
      <c r="AY54" s="1"/>
      <c r="AZ54" s="1"/>
      <c r="BA54" s="1"/>
      <c r="BB54" s="1"/>
      <c r="BC54" s="1"/>
      <c r="BD54" s="1"/>
      <c r="BE54" s="1"/>
      <c r="BF54" s="1"/>
      <c r="BG54" s="1"/>
      <c r="BH54" s="1"/>
    </row>
    <row r="56" ht="12.75">
      <c r="AS56" s="1"/>
    </row>
  </sheetData>
  <sheetProtection/>
  <mergeCells count="37">
    <mergeCell ref="AB2:AE3"/>
    <mergeCell ref="AP2:AS3"/>
    <mergeCell ref="BE2:BH3"/>
    <mergeCell ref="AX1:BJ1"/>
    <mergeCell ref="AZ16:BJ16"/>
    <mergeCell ref="AZ17:BJ17"/>
    <mergeCell ref="AZ6:BJ7"/>
    <mergeCell ref="AH1:AT1"/>
    <mergeCell ref="S1:AE1"/>
    <mergeCell ref="AJ7:AS7"/>
    <mergeCell ref="AZ18:BJ19"/>
    <mergeCell ref="AZ15:BJ15"/>
    <mergeCell ref="AZ9:BJ14"/>
    <mergeCell ref="D17:E17"/>
    <mergeCell ref="AJ9:AS9"/>
    <mergeCell ref="AJ11:AS11"/>
    <mergeCell ref="U15:AC15"/>
    <mergeCell ref="U17:AC17"/>
    <mergeCell ref="D14:M14"/>
    <mergeCell ref="D12:M12"/>
    <mergeCell ref="S6:S17"/>
    <mergeCell ref="AH4:AH11"/>
    <mergeCell ref="D9:M9"/>
    <mergeCell ref="D10:M10"/>
    <mergeCell ref="I8:J8"/>
    <mergeCell ref="D13:G13"/>
    <mergeCell ref="D7:M7"/>
    <mergeCell ref="B1:M1"/>
    <mergeCell ref="U12:Y12"/>
    <mergeCell ref="D16:M16"/>
    <mergeCell ref="U9:AC9"/>
    <mergeCell ref="U7:AC7"/>
    <mergeCell ref="U11:AC11"/>
    <mergeCell ref="U10:Y10"/>
    <mergeCell ref="U13:AC13"/>
    <mergeCell ref="J2:M3"/>
    <mergeCell ref="U8:Y8"/>
  </mergeCells>
  <hyperlinks>
    <hyperlink ref="J2:M3" location="SIMULADOR!A1" display="Regresar Hoja de Cálculo"/>
    <hyperlink ref="AB2:AE3" location="SIMULADOR!A1" display="Regresar Hoja de Cálculo"/>
    <hyperlink ref="AP2:AS3" location="SIMULADOR!A1" display="Regresar Hoja de Cálculo"/>
    <hyperlink ref="BE2:BH3" location="SIMULADOR!A1" display="Regresar Hoja de Cálculo"/>
  </hyperlinks>
  <printOptions/>
  <pageMargins left="0.75" right="0.75" top="1" bottom="1" header="0" footer="0"/>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PROEXPORT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Proexport - Logistica</dc:title>
  <dc:subject/>
  <dc:creator>Alcira Barrero</dc:creator>
  <cp:keywords/>
  <dc:description/>
  <cp:lastModifiedBy>TATIANA DUARTE PEREA</cp:lastModifiedBy>
  <cp:lastPrinted>2013-04-28T22:55:34Z</cp:lastPrinted>
  <dcterms:created xsi:type="dcterms:W3CDTF">2002-03-21T19:43:43Z</dcterms:created>
  <dcterms:modified xsi:type="dcterms:W3CDTF">2015-03-16T17:54:04Z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